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hagencoo365-my.sharepoint.com/personal/btpscoalcord_mahagenco_in/Documents/FAC main/PART II/FY 2024-25/11. February-25/"/>
    </mc:Choice>
  </mc:AlternateContent>
  <xr:revisionPtr revIDLastSave="907" documentId="8_{984E5354-DAE6-4EA5-88B9-B0659097CAB7}" xr6:coauthVersionLast="47" xr6:coauthVersionMax="47" xr10:uidLastSave="{179976EC-1F68-45AE-BB8A-DAB0B8EE103B}"/>
  <bookViews>
    <workbookView xWindow="-120" yWindow="-120" windowWidth="29040" windowHeight="15720" activeTab="3" xr2:uid="{CE957AD7-8513-4622-BC19-9498CA0CD4D7}"/>
  </bookViews>
  <sheets>
    <sheet name="Station" sheetId="1" r:id="rId1"/>
    <sheet name="210" sheetId="5" r:id="rId2"/>
    <sheet name="500" sheetId="6" r:id="rId3"/>
    <sheet name="660" sheetId="7" r:id="rId4"/>
    <sheet name="Sheet3" sheetId="8" r:id="rId5"/>
    <sheet name="Project 660" sheetId="2" r:id="rId6"/>
    <sheet name="Sheet1" sheetId="3" state="hidden" r:id="rId7"/>
    <sheet name="Sheet2" sheetId="4" state="hidden" r:id="rId8"/>
  </sheets>
  <definedNames>
    <definedName name="_xlnm._FilterDatabase" localSheetId="2" hidden="1">'500'!$C$2:$N$114</definedName>
    <definedName name="_xlnm._FilterDatabase" localSheetId="3" hidden="1">'660'!$C$2:$O$26</definedName>
    <definedName name="_xlnm._FilterDatabase" localSheetId="7" hidden="1">Sheet2!$D$4:$P$33</definedName>
    <definedName name="_xlnm._FilterDatabase" localSheetId="4" hidden="1">Sheet3!$F$43:$J$43</definedName>
    <definedName name="_xlnm._FilterDatabase" localSheetId="0" hidden="1">Station!$C$2:$O$203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0" i="5" l="1"/>
  <c r="K44" i="5" s="1"/>
  <c r="L38" i="5"/>
  <c r="L40" i="5" s="1"/>
  <c r="L44" i="5" s="1"/>
  <c r="K38" i="5"/>
  <c r="J72" i="8"/>
  <c r="I72" i="8"/>
  <c r="H72" i="8"/>
  <c r="J56" i="8"/>
  <c r="I56" i="8"/>
  <c r="H56" i="8"/>
  <c r="J53" i="8"/>
  <c r="I53" i="8"/>
  <c r="H53" i="8"/>
  <c r="H46" i="8"/>
  <c r="I46" i="8" s="1"/>
  <c r="H14" i="8"/>
  <c r="H10" i="8"/>
  <c r="I10" i="8" s="1"/>
  <c r="L27" i="7"/>
  <c r="M27" i="7"/>
  <c r="K27" i="7"/>
  <c r="M115" i="6"/>
  <c r="L115" i="6"/>
  <c r="K115" i="6"/>
  <c r="N34" i="5"/>
  <c r="L34" i="5"/>
  <c r="M34" i="5"/>
  <c r="K34" i="5"/>
  <c r="O32" i="4"/>
  <c r="P32" i="4" s="1"/>
  <c r="I30" i="4"/>
  <c r="G30" i="4"/>
  <c r="H28" i="4"/>
  <c r="H30" i="4" s="1"/>
  <c r="J28" i="4"/>
  <c r="J30" i="4" s="1"/>
  <c r="G27" i="4"/>
  <c r="H27" i="4"/>
  <c r="I27" i="4"/>
  <c r="J27" i="4"/>
  <c r="F30" i="4"/>
  <c r="J18" i="4"/>
  <c r="J19" i="4"/>
  <c r="J20" i="4"/>
  <c r="J21" i="4"/>
  <c r="J22" i="4"/>
  <c r="J23" i="4"/>
  <c r="I18" i="4"/>
  <c r="I19" i="4"/>
  <c r="I20" i="4"/>
  <c r="I21" i="4"/>
  <c r="I22" i="4"/>
  <c r="I23" i="4"/>
  <c r="J17" i="4"/>
  <c r="I17" i="4"/>
  <c r="H18" i="4"/>
  <c r="H19" i="4"/>
  <c r="H20" i="4"/>
  <c r="H21" i="4"/>
  <c r="H22" i="4"/>
  <c r="H23" i="4"/>
  <c r="H17" i="4"/>
  <c r="G18" i="4"/>
  <c r="G19" i="4"/>
  <c r="G20" i="4"/>
  <c r="G21" i="4"/>
  <c r="G23" i="4"/>
  <c r="G17" i="4"/>
  <c r="O29" i="4"/>
  <c r="O26" i="4"/>
  <c r="O25" i="4"/>
  <c r="P25" i="4" s="1"/>
  <c r="O15" i="4"/>
  <c r="O14" i="4"/>
  <c r="O13" i="4"/>
  <c r="O10" i="4"/>
  <c r="P10" i="4" s="1"/>
  <c r="J16" i="4"/>
  <c r="I16" i="4"/>
  <c r="H16" i="4"/>
  <c r="G16" i="4"/>
  <c r="I11" i="4"/>
  <c r="J11" i="4"/>
  <c r="H9" i="4"/>
  <c r="J9" i="4" s="1"/>
  <c r="I9" i="4"/>
  <c r="G9" i="4"/>
  <c r="H8" i="4"/>
  <c r="I8" i="4"/>
  <c r="J8" i="4"/>
  <c r="G8" i="4"/>
  <c r="H7" i="4"/>
  <c r="I7" i="4"/>
  <c r="J7" i="4"/>
  <c r="G7" i="4"/>
  <c r="I6" i="4"/>
  <c r="H6" i="4"/>
  <c r="J6" i="4"/>
  <c r="J5" i="4"/>
  <c r="H5" i="4"/>
  <c r="I5" i="4"/>
  <c r="G5" i="4"/>
  <c r="J46" i="8" l="1"/>
  <c r="J10" i="8"/>
  <c r="H40" i="8"/>
  <c r="I14" i="8"/>
  <c r="J14" i="8"/>
  <c r="N27" i="7"/>
  <c r="N115" i="6"/>
  <c r="O16" i="4"/>
  <c r="O27" i="4"/>
  <c r="O30" i="4"/>
  <c r="P30" i="4" s="1"/>
  <c r="J24" i="4"/>
  <c r="I24" i="4"/>
  <c r="O18" i="4"/>
  <c r="O8" i="4"/>
  <c r="O28" i="4"/>
  <c r="P28" i="4" s="1"/>
  <c r="P29" i="4"/>
  <c r="G24" i="4"/>
  <c r="H24" i="4"/>
  <c r="O6" i="4"/>
  <c r="P6" i="4" s="1"/>
  <c r="O19" i="4"/>
  <c r="O20" i="4"/>
  <c r="O22" i="4"/>
  <c r="P22" i="4" s="1"/>
  <c r="O21" i="4"/>
  <c r="O23" i="4"/>
  <c r="O17" i="4"/>
  <c r="O11" i="4"/>
  <c r="P11" i="4" s="1"/>
  <c r="O9" i="4"/>
  <c r="O5" i="4"/>
  <c r="O7" i="4"/>
  <c r="G12" i="4"/>
  <c r="I12" i="4"/>
  <c r="H12" i="4"/>
  <c r="J12" i="4"/>
  <c r="F26" i="4"/>
  <c r="F23" i="4"/>
  <c r="F20" i="4"/>
  <c r="F21" i="4"/>
  <c r="F7" i="4"/>
  <c r="F8" i="4"/>
  <c r="F9" i="4"/>
  <c r="F13" i="4"/>
  <c r="P13" i="4" s="1"/>
  <c r="F14" i="4"/>
  <c r="P14" i="4" s="1"/>
  <c r="F15" i="4"/>
  <c r="P15" i="4" s="1"/>
  <c r="F17" i="4"/>
  <c r="F18" i="4"/>
  <c r="F19" i="4"/>
  <c r="F5" i="4"/>
  <c r="P5" i="4" l="1"/>
  <c r="J31" i="4"/>
  <c r="J33" i="4" s="1"/>
  <c r="H31" i="4"/>
  <c r="H33" i="4" s="1"/>
  <c r="G31" i="4"/>
  <c r="I31" i="4"/>
  <c r="I33" i="4" s="1"/>
  <c r="P9" i="4"/>
  <c r="P8" i="4"/>
  <c r="P18" i="4"/>
  <c r="P26" i="4"/>
  <c r="F27" i="4"/>
  <c r="P27" i="4" s="1"/>
  <c r="O24" i="4"/>
  <c r="P20" i="4"/>
  <c r="P19" i="4"/>
  <c r="P17" i="4"/>
  <c r="P23" i="4"/>
  <c r="P21" i="4"/>
  <c r="P7" i="4"/>
  <c r="O12" i="4"/>
  <c r="F16" i="4"/>
  <c r="P16" i="4" s="1"/>
  <c r="F24" i="4"/>
  <c r="F12" i="4"/>
  <c r="I12" i="3"/>
  <c r="H12" i="3"/>
  <c r="G12" i="3"/>
  <c r="G11" i="3"/>
  <c r="N37" i="2"/>
  <c r="L37" i="2"/>
  <c r="M37" i="2"/>
  <c r="K37" i="2"/>
  <c r="L204" i="1"/>
  <c r="K204" i="1"/>
  <c r="M203" i="1"/>
  <c r="N203" i="1" s="1"/>
  <c r="M202" i="1"/>
  <c r="N202" i="1" s="1"/>
  <c r="M201" i="1"/>
  <c r="N201" i="1" s="1"/>
  <c r="M200" i="1"/>
  <c r="N200" i="1" s="1"/>
  <c r="M199" i="1"/>
  <c r="N199" i="1" s="1"/>
  <c r="M198" i="1"/>
  <c r="N198" i="1" s="1"/>
  <c r="M197" i="1"/>
  <c r="N197" i="1" s="1"/>
  <c r="M195" i="1"/>
  <c r="N195" i="1" s="1"/>
  <c r="M194" i="1"/>
  <c r="N194" i="1" s="1"/>
  <c r="M193" i="1"/>
  <c r="N193" i="1" s="1"/>
  <c r="M192" i="1"/>
  <c r="N192" i="1" s="1"/>
  <c r="M191" i="1"/>
  <c r="N191" i="1" s="1"/>
  <c r="M190" i="1"/>
  <c r="N190" i="1" s="1"/>
  <c r="M189" i="1"/>
  <c r="N189" i="1" s="1"/>
  <c r="M188" i="1"/>
  <c r="N188" i="1" s="1"/>
  <c r="M187" i="1"/>
  <c r="N187" i="1" s="1"/>
  <c r="M186" i="1"/>
  <c r="N186" i="1" s="1"/>
  <c r="M185" i="1"/>
  <c r="N185" i="1" s="1"/>
  <c r="M184" i="1"/>
  <c r="N184" i="1" s="1"/>
  <c r="M183" i="1"/>
  <c r="N183" i="1" s="1"/>
  <c r="M182" i="1"/>
  <c r="N182" i="1" s="1"/>
  <c r="M181" i="1"/>
  <c r="N181" i="1" s="1"/>
  <c r="M180" i="1"/>
  <c r="N180" i="1" s="1"/>
  <c r="M179" i="1"/>
  <c r="N179" i="1" s="1"/>
  <c r="M178" i="1"/>
  <c r="N178" i="1" s="1"/>
  <c r="M177" i="1"/>
  <c r="N177" i="1" s="1"/>
  <c r="M176" i="1"/>
  <c r="N176" i="1" s="1"/>
  <c r="M175" i="1"/>
  <c r="N175" i="1" s="1"/>
  <c r="M174" i="1"/>
  <c r="N174" i="1" s="1"/>
  <c r="M172" i="1"/>
  <c r="N172" i="1" s="1"/>
  <c r="M171" i="1"/>
  <c r="N171" i="1" s="1"/>
  <c r="M170" i="1"/>
  <c r="N170" i="1" s="1"/>
  <c r="M169" i="1"/>
  <c r="N169" i="1" s="1"/>
  <c r="M167" i="1"/>
  <c r="N167" i="1" s="1"/>
  <c r="M166" i="1"/>
  <c r="N166" i="1" s="1"/>
  <c r="M165" i="1"/>
  <c r="N165" i="1" s="1"/>
  <c r="M164" i="1"/>
  <c r="N164" i="1" s="1"/>
  <c r="M163" i="1"/>
  <c r="N163" i="1" s="1"/>
  <c r="M162" i="1"/>
  <c r="N162" i="1" s="1"/>
  <c r="M161" i="1"/>
  <c r="N161" i="1" s="1"/>
  <c r="M160" i="1"/>
  <c r="N160" i="1" s="1"/>
  <c r="M159" i="1"/>
  <c r="N159" i="1" s="1"/>
  <c r="M158" i="1"/>
  <c r="N158" i="1" s="1"/>
  <c r="M157" i="1"/>
  <c r="N157" i="1" s="1"/>
  <c r="M156" i="1"/>
  <c r="N156" i="1" s="1"/>
  <c r="M155" i="1"/>
  <c r="N155" i="1" s="1"/>
  <c r="M154" i="1"/>
  <c r="N154" i="1" s="1"/>
  <c r="M152" i="1"/>
  <c r="N152" i="1" s="1"/>
  <c r="M151" i="1"/>
  <c r="N151" i="1" s="1"/>
  <c r="M150" i="1"/>
  <c r="N150" i="1" s="1"/>
  <c r="M149" i="1"/>
  <c r="N149" i="1" s="1"/>
  <c r="M147" i="1"/>
  <c r="N147" i="1" s="1"/>
  <c r="M146" i="1"/>
  <c r="N146" i="1" s="1"/>
  <c r="M145" i="1"/>
  <c r="N145" i="1" s="1"/>
  <c r="M144" i="1"/>
  <c r="N144" i="1" s="1"/>
  <c r="M143" i="1"/>
  <c r="N143" i="1" s="1"/>
  <c r="M142" i="1"/>
  <c r="N142" i="1" s="1"/>
  <c r="M141" i="1"/>
  <c r="N141" i="1" s="1"/>
  <c r="M140" i="1"/>
  <c r="N140" i="1" s="1"/>
  <c r="M138" i="1"/>
  <c r="N138" i="1" s="1"/>
  <c r="M137" i="1"/>
  <c r="N137" i="1" s="1"/>
  <c r="M136" i="1"/>
  <c r="N136" i="1" s="1"/>
  <c r="M135" i="1"/>
  <c r="N135" i="1" s="1"/>
  <c r="M134" i="1"/>
  <c r="N134" i="1" s="1"/>
  <c r="M133" i="1"/>
  <c r="N133" i="1" s="1"/>
  <c r="M132" i="1"/>
  <c r="N132" i="1" s="1"/>
  <c r="M131" i="1"/>
  <c r="N131" i="1" s="1"/>
  <c r="M130" i="1"/>
  <c r="N130" i="1" s="1"/>
  <c r="M128" i="1"/>
  <c r="N128" i="1" s="1"/>
  <c r="M127" i="1"/>
  <c r="N127" i="1" s="1"/>
  <c r="M126" i="1"/>
  <c r="N126" i="1" s="1"/>
  <c r="M125" i="1"/>
  <c r="N125" i="1" s="1"/>
  <c r="M124" i="1"/>
  <c r="N124" i="1" s="1"/>
  <c r="M123" i="1"/>
  <c r="N123" i="1" s="1"/>
  <c r="M122" i="1"/>
  <c r="N122" i="1" s="1"/>
  <c r="M121" i="1"/>
  <c r="N121" i="1" s="1"/>
  <c r="M120" i="1"/>
  <c r="N120" i="1" s="1"/>
  <c r="M119" i="1"/>
  <c r="N119" i="1" s="1"/>
  <c r="M118" i="1"/>
  <c r="N118" i="1" s="1"/>
  <c r="M117" i="1"/>
  <c r="N117" i="1" s="1"/>
  <c r="M115" i="1"/>
  <c r="N115" i="1" s="1"/>
  <c r="M114" i="1"/>
  <c r="N114" i="1" s="1"/>
  <c r="M112" i="1"/>
  <c r="N112" i="1" s="1"/>
  <c r="M111" i="1"/>
  <c r="N111" i="1" s="1"/>
  <c r="M110" i="1"/>
  <c r="N110" i="1" s="1"/>
  <c r="M109" i="1"/>
  <c r="N109" i="1" s="1"/>
  <c r="M108" i="1"/>
  <c r="N108" i="1" s="1"/>
  <c r="M106" i="1"/>
  <c r="N106" i="1" s="1"/>
  <c r="M105" i="1"/>
  <c r="N105" i="1" s="1"/>
  <c r="M104" i="1"/>
  <c r="N104" i="1" s="1"/>
  <c r="M103" i="1"/>
  <c r="N103" i="1" s="1"/>
  <c r="M102" i="1"/>
  <c r="N102" i="1" s="1"/>
  <c r="M100" i="1"/>
  <c r="N100" i="1" s="1"/>
  <c r="M99" i="1"/>
  <c r="N99" i="1" s="1"/>
  <c r="M98" i="1"/>
  <c r="N98" i="1" s="1"/>
  <c r="M97" i="1"/>
  <c r="N97" i="1" s="1"/>
  <c r="M96" i="1"/>
  <c r="N96" i="1" s="1"/>
  <c r="M95" i="1"/>
  <c r="N95" i="1" s="1"/>
  <c r="M93" i="1"/>
  <c r="N93" i="1" s="1"/>
  <c r="M92" i="1"/>
  <c r="N92" i="1" s="1"/>
  <c r="M91" i="1"/>
  <c r="N91" i="1" s="1"/>
  <c r="M90" i="1"/>
  <c r="N90" i="1" s="1"/>
  <c r="M88" i="1"/>
  <c r="N88" i="1" s="1"/>
  <c r="M87" i="1"/>
  <c r="N87" i="1" s="1"/>
  <c r="M86" i="1"/>
  <c r="N86" i="1" s="1"/>
  <c r="M85" i="1"/>
  <c r="N85" i="1" s="1"/>
  <c r="M84" i="1"/>
  <c r="N84" i="1" s="1"/>
  <c r="M83" i="1"/>
  <c r="N83" i="1" s="1"/>
  <c r="M82" i="1"/>
  <c r="N82" i="1" s="1"/>
  <c r="M80" i="1"/>
  <c r="N80" i="1" s="1"/>
  <c r="M79" i="1"/>
  <c r="N79" i="1" s="1"/>
  <c r="M78" i="1"/>
  <c r="N78" i="1" s="1"/>
  <c r="M77" i="1"/>
  <c r="N77" i="1" s="1"/>
  <c r="M75" i="1"/>
  <c r="N75" i="1" s="1"/>
  <c r="M74" i="1"/>
  <c r="N74" i="1" s="1"/>
  <c r="M73" i="1"/>
  <c r="N73" i="1" s="1"/>
  <c r="M72" i="1"/>
  <c r="N72" i="1" s="1"/>
  <c r="M71" i="1"/>
  <c r="N71" i="1" s="1"/>
  <c r="M70" i="1"/>
  <c r="N70" i="1" s="1"/>
  <c r="M69" i="1"/>
  <c r="N69" i="1" s="1"/>
  <c r="M67" i="1"/>
  <c r="N67" i="1" s="1"/>
  <c r="M66" i="1"/>
  <c r="N66" i="1" s="1"/>
  <c r="M64" i="1"/>
  <c r="N64" i="1" s="1"/>
  <c r="M62" i="1"/>
  <c r="N62" i="1" s="1"/>
  <c r="M61" i="1"/>
  <c r="N61" i="1" s="1"/>
  <c r="M60" i="1"/>
  <c r="N60" i="1" s="1"/>
  <c r="M59" i="1"/>
  <c r="N59" i="1" s="1"/>
  <c r="M57" i="1"/>
  <c r="N57" i="1" s="1"/>
  <c r="M56" i="1"/>
  <c r="N56" i="1" s="1"/>
  <c r="M55" i="1"/>
  <c r="N55" i="1" s="1"/>
  <c r="M54" i="1"/>
  <c r="N54" i="1" s="1"/>
  <c r="M53" i="1"/>
  <c r="N53" i="1" s="1"/>
  <c r="M52" i="1"/>
  <c r="N52" i="1" s="1"/>
  <c r="M51" i="1"/>
  <c r="N51" i="1" s="1"/>
  <c r="M50" i="1"/>
  <c r="N50" i="1" s="1"/>
  <c r="M48" i="1"/>
  <c r="N48" i="1" s="1"/>
  <c r="M47" i="1"/>
  <c r="N47" i="1" s="1"/>
  <c r="M45" i="1"/>
  <c r="N45" i="1" s="1"/>
  <c r="M44" i="1"/>
  <c r="N44" i="1" s="1"/>
  <c r="M43" i="1"/>
  <c r="N43" i="1" s="1"/>
  <c r="M42" i="1"/>
  <c r="N42" i="1" s="1"/>
  <c r="M41" i="1"/>
  <c r="N41" i="1" s="1"/>
  <c r="M40" i="1"/>
  <c r="N40" i="1" s="1"/>
  <c r="M39" i="1"/>
  <c r="N39" i="1" s="1"/>
  <c r="M38" i="1"/>
  <c r="N38" i="1" s="1"/>
  <c r="M37" i="1"/>
  <c r="N37" i="1" s="1"/>
  <c r="M36" i="1"/>
  <c r="N36" i="1" s="1"/>
  <c r="M35" i="1"/>
  <c r="N35" i="1" s="1"/>
  <c r="M34" i="1"/>
  <c r="N34" i="1" s="1"/>
  <c r="M33" i="1"/>
  <c r="N33" i="1" s="1"/>
  <c r="M32" i="1"/>
  <c r="N32" i="1" s="1"/>
  <c r="M31" i="1"/>
  <c r="N31" i="1" s="1"/>
  <c r="M30" i="1"/>
  <c r="N30" i="1" s="1"/>
  <c r="M29" i="1"/>
  <c r="N29" i="1" s="1"/>
  <c r="M28" i="1"/>
  <c r="N28" i="1" s="1"/>
  <c r="M27" i="1"/>
  <c r="N27" i="1" s="1"/>
  <c r="M26" i="1"/>
  <c r="N26" i="1" s="1"/>
  <c r="M25" i="1"/>
  <c r="N25" i="1" s="1"/>
  <c r="M24" i="1"/>
  <c r="N24" i="1" s="1"/>
  <c r="M23" i="1"/>
  <c r="N23" i="1" s="1"/>
  <c r="M22" i="1"/>
  <c r="N22" i="1" s="1"/>
  <c r="M21" i="1"/>
  <c r="N21" i="1" s="1"/>
  <c r="M20" i="1"/>
  <c r="N20" i="1" s="1"/>
  <c r="M17" i="1"/>
  <c r="N17" i="1" s="1"/>
  <c r="M16" i="1"/>
  <c r="N16" i="1" s="1"/>
  <c r="M15" i="1"/>
  <c r="N15" i="1" s="1"/>
  <c r="M14" i="1"/>
  <c r="N14" i="1" s="1"/>
  <c r="M13" i="1"/>
  <c r="N13" i="1" s="1"/>
  <c r="M12" i="1"/>
  <c r="N12" i="1" s="1"/>
  <c r="M11" i="1"/>
  <c r="N11" i="1" s="1"/>
  <c r="M10" i="1"/>
  <c r="N10" i="1" s="1"/>
  <c r="M9" i="1"/>
  <c r="N9" i="1" s="1"/>
  <c r="M8" i="1"/>
  <c r="N8" i="1" s="1"/>
  <c r="M7" i="1"/>
  <c r="N7" i="1" s="1"/>
  <c r="M6" i="1"/>
  <c r="N6" i="1" s="1"/>
  <c r="M5" i="1"/>
  <c r="N5" i="1" s="1"/>
  <c r="M4" i="1"/>
  <c r="N4" i="1" s="1"/>
  <c r="M3" i="1"/>
  <c r="N3" i="1" s="1"/>
  <c r="O31" i="4" l="1"/>
  <c r="G33" i="4"/>
  <c r="O33" i="4" s="1"/>
  <c r="F31" i="4"/>
  <c r="P24" i="4"/>
  <c r="P12" i="4"/>
  <c r="M204" i="1"/>
  <c r="N204" i="1" s="1"/>
  <c r="F33" i="4" l="1"/>
  <c r="P33" i="4" s="1"/>
  <c r="P31" i="4"/>
</calcChain>
</file>

<file path=xl/sharedStrings.xml><?xml version="1.0" encoding="utf-8"?>
<sst xmlns="http://schemas.openxmlformats.org/spreadsheetml/2006/main" count="2740" uniqueCount="274">
  <si>
    <t xml:space="preserve"> </t>
  </si>
  <si>
    <t>V'dr</t>
  </si>
  <si>
    <t>Trip No.</t>
  </si>
  <si>
    <t>Trip Dt.</t>
  </si>
  <si>
    <t>R R No</t>
  </si>
  <si>
    <t>R R Date</t>
  </si>
  <si>
    <t>SID'G</t>
  </si>
  <si>
    <t xml:space="preserve">TPS </t>
  </si>
  <si>
    <t>RR WT</t>
  </si>
  <si>
    <t>TPS WT</t>
  </si>
  <si>
    <t>TL</t>
  </si>
  <si>
    <t>%TL</t>
  </si>
  <si>
    <t>RSR</t>
  </si>
  <si>
    <t>MCL</t>
  </si>
  <si>
    <t>012502001</t>
  </si>
  <si>
    <t>01.02.2025</t>
  </si>
  <si>
    <t>30.01.2025</t>
  </si>
  <si>
    <t>PPDP</t>
  </si>
  <si>
    <t>T001</t>
  </si>
  <si>
    <t>WCL</t>
  </si>
  <si>
    <t>012502002</t>
  </si>
  <si>
    <t>UMSG</t>
  </si>
  <si>
    <t>012502003</t>
  </si>
  <si>
    <t>012502004</t>
  </si>
  <si>
    <t>31.01.2025</t>
  </si>
  <si>
    <t>CGM</t>
  </si>
  <si>
    <t>012502005</t>
  </si>
  <si>
    <t>012502006</t>
  </si>
  <si>
    <t>02.02.2025</t>
  </si>
  <si>
    <t>012502007</t>
  </si>
  <si>
    <t>GGPP</t>
  </si>
  <si>
    <t>SCCL</t>
  </si>
  <si>
    <t>012502008</t>
  </si>
  <si>
    <t>MSCA</t>
  </si>
  <si>
    <t>012502009</t>
  </si>
  <si>
    <t>012502010</t>
  </si>
  <si>
    <t>012502011</t>
  </si>
  <si>
    <t>03.02.2025</t>
  </si>
  <si>
    <t>012502012</t>
  </si>
  <si>
    <t>OIL</t>
  </si>
  <si>
    <t>012502013</t>
  </si>
  <si>
    <t>VOSG</t>
  </si>
  <si>
    <t>012502014</t>
  </si>
  <si>
    <t>T006</t>
  </si>
  <si>
    <t>BESG</t>
  </si>
  <si>
    <t>012501073</t>
  </si>
  <si>
    <t>14.02.2025</t>
  </si>
  <si>
    <t>13.02.2025</t>
  </si>
  <si>
    <t>MBCB</t>
  </si>
  <si>
    <t>012502015</t>
  </si>
  <si>
    <t>012502016</t>
  </si>
  <si>
    <t>012502017</t>
  </si>
  <si>
    <t>04.02.2025</t>
  </si>
  <si>
    <t>012502018</t>
  </si>
  <si>
    <t>012502019</t>
  </si>
  <si>
    <t>IMP</t>
  </si>
  <si>
    <t>012502020</t>
  </si>
  <si>
    <t>012502021</t>
  </si>
  <si>
    <t>012502022</t>
  </si>
  <si>
    <t>012502023</t>
  </si>
  <si>
    <t>05.02.2025</t>
  </si>
  <si>
    <t>012502024</t>
  </si>
  <si>
    <t>GGS</t>
  </si>
  <si>
    <t>012502025</t>
  </si>
  <si>
    <t>012502026</t>
  </si>
  <si>
    <t>012502027</t>
  </si>
  <si>
    <t>012502028</t>
  </si>
  <si>
    <t>06.02.2025</t>
  </si>
  <si>
    <t>012502029</t>
  </si>
  <si>
    <t>012502030</t>
  </si>
  <si>
    <t>012502031</t>
  </si>
  <si>
    <t>012502032</t>
  </si>
  <si>
    <t>012502033</t>
  </si>
  <si>
    <t>07.02.2025</t>
  </si>
  <si>
    <t>012502034</t>
  </si>
  <si>
    <t>012502035</t>
  </si>
  <si>
    <t>012502036</t>
  </si>
  <si>
    <t>012502037</t>
  </si>
  <si>
    <t>012502038</t>
  </si>
  <si>
    <t>08.02.2025</t>
  </si>
  <si>
    <t>012502039</t>
  </si>
  <si>
    <t>SECL</t>
  </si>
  <si>
    <t>012502040</t>
  </si>
  <si>
    <t>NKCR</t>
  </si>
  <si>
    <t>T003</t>
  </si>
  <si>
    <t>MTPK</t>
  </si>
  <si>
    <t>012502041</t>
  </si>
  <si>
    <t>012502042</t>
  </si>
  <si>
    <t>09.02.2025</t>
  </si>
  <si>
    <t>BOCM</t>
  </si>
  <si>
    <t>012502043</t>
  </si>
  <si>
    <t>012502044</t>
  </si>
  <si>
    <t>012502045</t>
  </si>
  <si>
    <t>JVRB</t>
  </si>
  <si>
    <t>012502046</t>
  </si>
  <si>
    <t>012502047</t>
  </si>
  <si>
    <t>012502048</t>
  </si>
  <si>
    <t>GOSG</t>
  </si>
  <si>
    <t>012502049</t>
  </si>
  <si>
    <t>10.02.2025</t>
  </si>
  <si>
    <t>012502050</t>
  </si>
  <si>
    <t>012502051</t>
  </si>
  <si>
    <t>012502052</t>
  </si>
  <si>
    <t>012502053</t>
  </si>
  <si>
    <t>11.02.2025</t>
  </si>
  <si>
    <t>012502054</t>
  </si>
  <si>
    <t>SLCC</t>
  </si>
  <si>
    <t>012502055</t>
  </si>
  <si>
    <t>012502056</t>
  </si>
  <si>
    <t>012502057</t>
  </si>
  <si>
    <t>BOMK</t>
  </si>
  <si>
    <t>012502058</t>
  </si>
  <si>
    <t>012502059</t>
  </si>
  <si>
    <t>GSG</t>
  </si>
  <si>
    <t>012502060</t>
  </si>
  <si>
    <t>12.02.2025</t>
  </si>
  <si>
    <t>012502061</t>
  </si>
  <si>
    <t>012502062</t>
  </si>
  <si>
    <t>012502063</t>
  </si>
  <si>
    <t>012502064</t>
  </si>
  <si>
    <t>012502065</t>
  </si>
  <si>
    <t>012502066</t>
  </si>
  <si>
    <t>012502067</t>
  </si>
  <si>
    <t>012502068</t>
  </si>
  <si>
    <t>012502139</t>
  </si>
  <si>
    <t>23.02.2025</t>
  </si>
  <si>
    <t>21.02.2025</t>
  </si>
  <si>
    <t>012502069</t>
  </si>
  <si>
    <t>012502070</t>
  </si>
  <si>
    <t>DKSK</t>
  </si>
  <si>
    <t>012502071</t>
  </si>
  <si>
    <t>012502072</t>
  </si>
  <si>
    <t>012502073</t>
  </si>
  <si>
    <t>012502074</t>
  </si>
  <si>
    <t>W/L</t>
  </si>
  <si>
    <t>012502167</t>
  </si>
  <si>
    <t>27.02.2026</t>
  </si>
  <si>
    <t>012502075</t>
  </si>
  <si>
    <t>012502076</t>
  </si>
  <si>
    <t>012502077</t>
  </si>
  <si>
    <t>012502078</t>
  </si>
  <si>
    <t>012502079</t>
  </si>
  <si>
    <t>SPSG</t>
  </si>
  <si>
    <t>012502080</t>
  </si>
  <si>
    <t>012502081</t>
  </si>
  <si>
    <t>15.02.2025</t>
  </si>
  <si>
    <t>012502082</t>
  </si>
  <si>
    <t>012502083</t>
  </si>
  <si>
    <t>012502084</t>
  </si>
  <si>
    <t>012502085</t>
  </si>
  <si>
    <t>012502086</t>
  </si>
  <si>
    <t>012502087</t>
  </si>
  <si>
    <t>CSPS</t>
  </si>
  <si>
    <t>012502088</t>
  </si>
  <si>
    <t>012502089</t>
  </si>
  <si>
    <t>16.02.2025</t>
  </si>
  <si>
    <t>012502090</t>
  </si>
  <si>
    <t>012502091</t>
  </si>
  <si>
    <t>012502092</t>
  </si>
  <si>
    <t>012502093</t>
  </si>
  <si>
    <t>012502094</t>
  </si>
  <si>
    <t>012502095</t>
  </si>
  <si>
    <t>012502096</t>
  </si>
  <si>
    <t>17.02.2025</t>
  </si>
  <si>
    <t>012502097</t>
  </si>
  <si>
    <t>012502098</t>
  </si>
  <si>
    <t>012502099</t>
  </si>
  <si>
    <t>012502100</t>
  </si>
  <si>
    <t>012502101</t>
  </si>
  <si>
    <t>012502102</t>
  </si>
  <si>
    <t>012502103</t>
  </si>
  <si>
    <t>18.02.2025</t>
  </si>
  <si>
    <t>012502104</t>
  </si>
  <si>
    <t>GXSG</t>
  </si>
  <si>
    <t>012502105</t>
  </si>
  <si>
    <t>012502106</t>
  </si>
  <si>
    <t>012502107</t>
  </si>
  <si>
    <t>012502108</t>
  </si>
  <si>
    <t>19.02.2025</t>
  </si>
  <si>
    <t>012502109</t>
  </si>
  <si>
    <t>012502110</t>
  </si>
  <si>
    <t>012502111</t>
  </si>
  <si>
    <t>012502112</t>
  </si>
  <si>
    <t>012502113</t>
  </si>
  <si>
    <t>012502114</t>
  </si>
  <si>
    <t>012502115</t>
  </si>
  <si>
    <t>20.02.2025</t>
  </si>
  <si>
    <t>012502116</t>
  </si>
  <si>
    <t>012502117</t>
  </si>
  <si>
    <t>MCGB</t>
  </si>
  <si>
    <t>012502118</t>
  </si>
  <si>
    <t>012502119</t>
  </si>
  <si>
    <t>012502120</t>
  </si>
  <si>
    <t>012502121</t>
  </si>
  <si>
    <t>012502122</t>
  </si>
  <si>
    <t>012502123</t>
  </si>
  <si>
    <t>012502124</t>
  </si>
  <si>
    <t>012502125</t>
  </si>
  <si>
    <t>012502126</t>
  </si>
  <si>
    <t>012502127</t>
  </si>
  <si>
    <t>012502128</t>
  </si>
  <si>
    <t>012502129</t>
  </si>
  <si>
    <t>012502130</t>
  </si>
  <si>
    <t>012502131</t>
  </si>
  <si>
    <t>012502132</t>
  </si>
  <si>
    <t>012502133</t>
  </si>
  <si>
    <t>22.02.2025</t>
  </si>
  <si>
    <t>012502134</t>
  </si>
  <si>
    <t>012502135</t>
  </si>
  <si>
    <t>012502136</t>
  </si>
  <si>
    <t>012502137</t>
  </si>
  <si>
    <t>012502138</t>
  </si>
  <si>
    <t>012502140</t>
  </si>
  <si>
    <t>012502141</t>
  </si>
  <si>
    <t>012502142</t>
  </si>
  <si>
    <t>012502143</t>
  </si>
  <si>
    <t>24.02.2025</t>
  </si>
  <si>
    <t>012502144</t>
  </si>
  <si>
    <t>012502145</t>
  </si>
  <si>
    <t>012502146</t>
  </si>
  <si>
    <t>012502147</t>
  </si>
  <si>
    <t>25.02.2025</t>
  </si>
  <si>
    <t>012502148</t>
  </si>
  <si>
    <t>012502149</t>
  </si>
  <si>
    <t>012502150</t>
  </si>
  <si>
    <t>25.02.2026</t>
  </si>
  <si>
    <t>012502151</t>
  </si>
  <si>
    <t>012502152</t>
  </si>
  <si>
    <t>012502153</t>
  </si>
  <si>
    <t>25.02.2027</t>
  </si>
  <si>
    <t>012502154</t>
  </si>
  <si>
    <t>012502155</t>
  </si>
  <si>
    <t>012502156</t>
  </si>
  <si>
    <t>26.02.2025</t>
  </si>
  <si>
    <t>SCRM</t>
  </si>
  <si>
    <t>012502157</t>
  </si>
  <si>
    <t>MKIG</t>
  </si>
  <si>
    <t>012502158</t>
  </si>
  <si>
    <t>012502159</t>
  </si>
  <si>
    <t>012502160</t>
  </si>
  <si>
    <t>012502161</t>
  </si>
  <si>
    <t>012502162</t>
  </si>
  <si>
    <t>26.02.2026</t>
  </si>
  <si>
    <t>012502163</t>
  </si>
  <si>
    <t>012502164</t>
  </si>
  <si>
    <t>012502165</t>
  </si>
  <si>
    <t>012502166</t>
  </si>
  <si>
    <t>012410123</t>
  </si>
  <si>
    <t>31.10.2024</t>
  </si>
  <si>
    <t>30.10.2024</t>
  </si>
  <si>
    <t>012409079</t>
  </si>
  <si>
    <t>19.09.2024</t>
  </si>
  <si>
    <t>17.09.2024</t>
  </si>
  <si>
    <t>012502168</t>
  </si>
  <si>
    <t>27.02.2027</t>
  </si>
  <si>
    <t>012502169</t>
  </si>
  <si>
    <t>012502170</t>
  </si>
  <si>
    <t>28.02.2026</t>
  </si>
  <si>
    <t>27.02.2025</t>
  </si>
  <si>
    <t>012502171</t>
  </si>
  <si>
    <t>28.02.2027</t>
  </si>
  <si>
    <t xml:space="preserve"> Project 660</t>
  </si>
  <si>
    <t>Total No.of Rakes</t>
  </si>
  <si>
    <t>Umsg</t>
  </si>
  <si>
    <t>RAW</t>
  </si>
  <si>
    <t>TOTAL</t>
  </si>
  <si>
    <t>MCL-RSR</t>
  </si>
  <si>
    <t>RAW+IMP</t>
  </si>
  <si>
    <t>LE GCV</t>
  </si>
  <si>
    <t>LANDED COST</t>
  </si>
  <si>
    <t>COAL CO</t>
  </si>
  <si>
    <t>SDG</t>
  </si>
  <si>
    <t>Landed Cost</t>
  </si>
  <si>
    <t>Loading End GCV kCal/kg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</si>
</sst>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22"/>
      <color theme="1"/>
      <name val="Times New Roman"/>
      <family val="1"/>
    </font>
    <font>
      <b/>
      <sz val="22"/>
      <name val="Times New Roman"/>
      <family val="1"/>
    </font>
    <font>
      <b/>
      <sz val="22"/>
      <color theme="1"/>
      <name val="Times New Roman"/>
      <family val="1"/>
    </font>
    <font>
      <b/>
      <sz val="18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3" tint="0.39997558519241921"/>
      <name val="Times New Roman"/>
      <family val="1"/>
    </font>
    <font>
      <b/>
      <sz val="12"/>
      <color theme="3" tint="0.39997558519241921"/>
      <name val="Times New Roman"/>
      <family val="1"/>
    </font>
    <font>
      <sz val="12"/>
      <color theme="3" tint="0.39997558519241921"/>
      <name val="Times New Roman"/>
      <family val="1"/>
    </font>
    <font>
      <b/>
      <sz val="11"/>
      <color theme="3" tint="0.39997558519241921"/>
      <name val="Times New Roman"/>
      <family val="1"/>
    </font>
    <font>
      <sz val="11"/>
      <color theme="9" tint="-0.499984740745262"/>
      <name val="Times New Roman"/>
      <family val="1"/>
    </font>
    <font>
      <b/>
      <sz val="12"/>
      <color theme="9" tint="-0.499984740745262"/>
      <name val="Times New Roman"/>
      <family val="1"/>
    </font>
    <font>
      <sz val="12"/>
      <color theme="9" tint="-0.499984740745262"/>
      <name val="Times New Roman"/>
      <family val="1"/>
    </font>
    <font>
      <b/>
      <sz val="11"/>
      <color theme="9" tint="-0.499984740745262"/>
      <name val="Times New Roman"/>
      <family val="1"/>
    </font>
    <font>
      <sz val="11"/>
      <color theme="4"/>
      <name val="Times New Roman"/>
      <family val="1"/>
    </font>
    <font>
      <b/>
      <sz val="12"/>
      <color theme="4"/>
      <name val="Times New Roman"/>
      <family val="1"/>
    </font>
    <font>
      <sz val="12"/>
      <color theme="4"/>
      <name val="Times New Roman"/>
      <family val="1"/>
    </font>
    <font>
      <b/>
      <sz val="11"/>
      <color theme="4"/>
      <name val="Times New Roman"/>
      <family val="1"/>
    </font>
    <font>
      <sz val="11"/>
      <color rgb="FF0070C0"/>
      <name val="Times New Roman"/>
      <family val="1"/>
    </font>
    <font>
      <b/>
      <sz val="12"/>
      <color rgb="FF0070C0"/>
      <name val="Times New Roman"/>
      <family val="1"/>
    </font>
    <font>
      <sz val="12"/>
      <color rgb="FF0070C0"/>
      <name val="Times New Roman"/>
      <family val="1"/>
    </font>
    <font>
      <b/>
      <sz val="11"/>
      <color rgb="FF0070C0"/>
      <name val="Times New Roman"/>
      <family val="1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rgb="FF00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5" fillId="0" borderId="0"/>
  </cellStyleXfs>
  <cellXfs count="206">
    <xf numFmtId="0" fontId="0" fillId="0" borderId="0" xfId="0"/>
    <xf numFmtId="0" fontId="2" fillId="2" borderId="1" xfId="0" applyFont="1" applyFill="1" applyBorder="1"/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7" fontId="5" fillId="0" borderId="3" xfId="0" applyNumberFormat="1" applyFont="1" applyBorder="1" applyAlignment="1">
      <alignment horizontal="right" vertical="center"/>
    </xf>
    <xf numFmtId="0" fontId="9" fillId="2" borderId="4" xfId="0" applyFont="1" applyFill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/>
    </xf>
    <xf numFmtId="0" fontId="11" fillId="0" borderId="6" xfId="0" applyFont="1" applyBorder="1"/>
    <xf numFmtId="0" fontId="6" fillId="0" borderId="7" xfId="0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4" fontId="9" fillId="0" borderId="8" xfId="0" applyNumberFormat="1" applyFont="1" applyBorder="1" applyAlignment="1">
      <alignment horizontal="center" vertical="center"/>
    </xf>
    <xf numFmtId="4" fontId="9" fillId="0" borderId="7" xfId="0" applyNumberFormat="1" applyFont="1" applyBorder="1" applyAlignment="1">
      <alignment horizontal="center" vertical="center"/>
    </xf>
    <xf numFmtId="2" fontId="13" fillId="0" borderId="7" xfId="0" applyNumberFormat="1" applyFont="1" applyBorder="1" applyAlignment="1">
      <alignment horizontal="center" vertical="center"/>
    </xf>
    <xf numFmtId="0" fontId="11" fillId="3" borderId="6" xfId="0" applyFont="1" applyFill="1" applyBorder="1"/>
    <xf numFmtId="0" fontId="6" fillId="3" borderId="7" xfId="0" applyFont="1" applyFill="1" applyBorder="1" applyAlignment="1">
      <alignment horizontal="center" vertical="center"/>
    </xf>
    <xf numFmtId="49" fontId="12" fillId="3" borderId="7" xfId="0" applyNumberFormat="1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2" fontId="7" fillId="3" borderId="8" xfId="0" applyNumberFormat="1" applyFont="1" applyFill="1" applyBorder="1" applyAlignment="1">
      <alignment horizontal="center" vertical="center"/>
    </xf>
    <xf numFmtId="4" fontId="9" fillId="3" borderId="8" xfId="0" applyNumberFormat="1" applyFont="1" applyFill="1" applyBorder="1" applyAlignment="1">
      <alignment horizontal="center" vertical="center"/>
    </xf>
    <xf numFmtId="4" fontId="9" fillId="3" borderId="7" xfId="0" applyNumberFormat="1" applyFont="1" applyFill="1" applyBorder="1" applyAlignment="1">
      <alignment horizontal="center" vertical="center"/>
    </xf>
    <xf numFmtId="2" fontId="13" fillId="3" borderId="7" xfId="0" applyNumberFormat="1" applyFont="1" applyFill="1" applyBorder="1" applyAlignment="1">
      <alignment horizontal="center" vertical="center"/>
    </xf>
    <xf numFmtId="0" fontId="11" fillId="3" borderId="9" xfId="0" applyFont="1" applyFill="1" applyBorder="1"/>
    <xf numFmtId="0" fontId="11" fillId="3" borderId="10" xfId="0" applyFont="1" applyFill="1" applyBorder="1" applyAlignment="1">
      <alignment horizontal="center" vertical="center"/>
    </xf>
    <xf numFmtId="49" fontId="9" fillId="3" borderId="10" xfId="0" applyNumberFormat="1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2" fontId="7" fillId="3" borderId="10" xfId="0" applyNumberFormat="1" applyFont="1" applyFill="1" applyBorder="1" applyAlignment="1">
      <alignment horizontal="center" vertical="center"/>
    </xf>
    <xf numFmtId="4" fontId="9" fillId="3" borderId="10" xfId="0" applyNumberFormat="1" applyFont="1" applyFill="1" applyBorder="1" applyAlignment="1">
      <alignment horizontal="center" vertical="center"/>
    </xf>
    <xf numFmtId="4" fontId="9" fillId="3" borderId="11" xfId="0" applyNumberFormat="1" applyFont="1" applyFill="1" applyBorder="1" applyAlignment="1">
      <alignment horizontal="center" vertical="center"/>
    </xf>
    <xf numFmtId="2" fontId="13" fillId="3" borderId="11" xfId="0" applyNumberFormat="1" applyFont="1" applyFill="1" applyBorder="1" applyAlignment="1">
      <alignment horizontal="center" vertical="center"/>
    </xf>
    <xf numFmtId="0" fontId="14" fillId="4" borderId="12" xfId="0" applyFont="1" applyFill="1" applyBorder="1"/>
    <xf numFmtId="0" fontId="14" fillId="4" borderId="13" xfId="0" applyFont="1" applyFill="1" applyBorder="1" applyAlignment="1">
      <alignment horizontal="center" vertical="center"/>
    </xf>
    <xf numFmtId="49" fontId="15" fillId="4" borderId="13" xfId="0" applyNumberFormat="1" applyFont="1" applyFill="1" applyBorder="1" applyAlignment="1">
      <alignment horizontal="center" vertical="center"/>
    </xf>
    <xf numFmtId="0" fontId="16" fillId="4" borderId="13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2" fontId="17" fillId="4" borderId="13" xfId="0" applyNumberFormat="1" applyFont="1" applyFill="1" applyBorder="1" applyAlignment="1">
      <alignment horizontal="center" vertical="center"/>
    </xf>
    <xf numFmtId="4" fontId="15" fillId="4" borderId="13" xfId="0" applyNumberFormat="1" applyFont="1" applyFill="1" applyBorder="1" applyAlignment="1">
      <alignment horizontal="center" vertical="center"/>
    </xf>
    <xf numFmtId="2" fontId="16" fillId="4" borderId="13" xfId="0" applyNumberFormat="1" applyFont="1" applyFill="1" applyBorder="1" applyAlignment="1">
      <alignment horizontal="center" vertical="center"/>
    </xf>
    <xf numFmtId="0" fontId="6" fillId="4" borderId="14" xfId="0" applyFont="1" applyFill="1" applyBorder="1"/>
    <xf numFmtId="0" fontId="6" fillId="4" borderId="7" xfId="0" applyFont="1" applyFill="1" applyBorder="1" applyAlignment="1">
      <alignment horizontal="center" vertical="center"/>
    </xf>
    <xf numFmtId="49" fontId="12" fillId="4" borderId="7" xfId="0" applyNumberFormat="1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2" fontId="7" fillId="4" borderId="7" xfId="0" applyNumberFormat="1" applyFont="1" applyFill="1" applyBorder="1" applyAlignment="1">
      <alignment horizontal="center" vertical="center"/>
    </xf>
    <xf numFmtId="0" fontId="6" fillId="4" borderId="7" xfId="0" applyFont="1" applyFill="1" applyBorder="1"/>
    <xf numFmtId="0" fontId="6" fillId="2" borderId="15" xfId="0" applyFont="1" applyFill="1" applyBorder="1"/>
    <xf numFmtId="0" fontId="18" fillId="0" borderId="16" xfId="0" applyFont="1" applyBorder="1" applyAlignment="1">
      <alignment horizontal="center" vertical="center"/>
    </xf>
    <xf numFmtId="49" fontId="19" fillId="0" borderId="16" xfId="0" applyNumberFormat="1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2" fontId="7" fillId="0" borderId="17" xfId="0" applyNumberFormat="1" applyFont="1" applyBorder="1" applyAlignment="1">
      <alignment horizontal="center" vertical="center"/>
    </xf>
    <xf numFmtId="4" fontId="9" fillId="2" borderId="17" xfId="0" applyNumberFormat="1" applyFont="1" applyFill="1" applyBorder="1" applyAlignment="1">
      <alignment horizontal="center" vertical="center"/>
    </xf>
    <xf numFmtId="2" fontId="13" fillId="2" borderId="17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9" fontId="12" fillId="0" borderId="8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2" fontId="13" fillId="0" borderId="8" xfId="0" applyNumberFormat="1" applyFont="1" applyBorder="1" applyAlignment="1">
      <alignment horizontal="center" vertical="center"/>
    </xf>
    <xf numFmtId="0" fontId="11" fillId="0" borderId="0" xfId="0" applyFont="1"/>
    <xf numFmtId="0" fontId="11" fillId="0" borderId="9" xfId="0" applyFont="1" applyBorder="1"/>
    <xf numFmtId="0" fontId="6" fillId="0" borderId="11" xfId="0" applyFont="1" applyBorder="1" applyAlignment="1">
      <alignment horizontal="center" vertical="center"/>
    </xf>
    <xf numFmtId="49" fontId="12" fillId="0" borderId="11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4" fontId="9" fillId="0" borderId="11" xfId="0" applyNumberFormat="1" applyFont="1" applyBorder="1" applyAlignment="1">
      <alignment horizontal="center" vertical="center"/>
    </xf>
    <xf numFmtId="2" fontId="13" fillId="0" borderId="11" xfId="0" applyNumberFormat="1" applyFont="1" applyBorder="1" applyAlignment="1">
      <alignment horizontal="center" vertical="center"/>
    </xf>
    <xf numFmtId="0" fontId="11" fillId="4" borderId="12" xfId="0" applyFont="1" applyFill="1" applyBorder="1"/>
    <xf numFmtId="0" fontId="11" fillId="4" borderId="13" xfId="0" applyFont="1" applyFill="1" applyBorder="1" applyAlignment="1">
      <alignment horizontal="center" vertical="center"/>
    </xf>
    <xf numFmtId="49" fontId="9" fillId="4" borderId="13" xfId="0" applyNumberFormat="1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2" fontId="7" fillId="4" borderId="13" xfId="0" applyNumberFormat="1" applyFont="1" applyFill="1" applyBorder="1" applyAlignment="1">
      <alignment horizontal="center" vertical="center"/>
    </xf>
    <xf numFmtId="4" fontId="9" fillId="4" borderId="13" xfId="0" applyNumberFormat="1" applyFont="1" applyFill="1" applyBorder="1" applyAlignment="1">
      <alignment horizontal="center" vertical="center"/>
    </xf>
    <xf numFmtId="2" fontId="10" fillId="4" borderId="13" xfId="0" applyNumberFormat="1" applyFont="1" applyFill="1" applyBorder="1" applyAlignment="1">
      <alignment horizontal="center" vertical="center"/>
    </xf>
    <xf numFmtId="0" fontId="11" fillId="4" borderId="15" xfId="0" applyFont="1" applyFill="1" applyBorder="1"/>
    <xf numFmtId="0" fontId="11" fillId="4" borderId="17" xfId="0" applyFont="1" applyFill="1" applyBorder="1" applyAlignment="1">
      <alignment horizontal="center" vertical="center"/>
    </xf>
    <xf numFmtId="49" fontId="9" fillId="4" borderId="17" xfId="0" applyNumberFormat="1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2" fontId="7" fillId="4" borderId="17" xfId="0" applyNumberFormat="1" applyFont="1" applyFill="1" applyBorder="1" applyAlignment="1">
      <alignment horizontal="center" vertical="center"/>
    </xf>
    <xf numFmtId="4" fontId="9" fillId="4" borderId="17" xfId="0" applyNumberFormat="1" applyFont="1" applyFill="1" applyBorder="1" applyAlignment="1">
      <alignment horizontal="center" vertical="center"/>
    </xf>
    <xf numFmtId="2" fontId="10" fillId="4" borderId="17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/>
    <xf numFmtId="2" fontId="7" fillId="0" borderId="7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9" fontId="12" fillId="0" borderId="10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1" fillId="0" borderId="18" xfId="0" applyFont="1" applyBorder="1"/>
    <xf numFmtId="0" fontId="6" fillId="0" borderId="17" xfId="0" applyFont="1" applyBorder="1" applyAlignment="1">
      <alignment horizontal="center" vertical="center"/>
    </xf>
    <xf numFmtId="49" fontId="12" fillId="0" borderId="17" xfId="0" applyNumberFormat="1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4" fontId="9" fillId="0" borderId="17" xfId="0" applyNumberFormat="1" applyFont="1" applyBorder="1" applyAlignment="1">
      <alignment horizontal="center" vertical="center"/>
    </xf>
    <xf numFmtId="2" fontId="13" fillId="0" borderId="17" xfId="0" applyNumberFormat="1" applyFont="1" applyBorder="1" applyAlignment="1">
      <alignment horizontal="center" vertical="center"/>
    </xf>
    <xf numFmtId="0" fontId="22" fillId="0" borderId="10" xfId="0" applyFont="1" applyBorder="1"/>
    <xf numFmtId="0" fontId="22" fillId="0" borderId="10" xfId="0" applyFont="1" applyBorder="1" applyAlignment="1">
      <alignment horizontal="center" vertical="center"/>
    </xf>
    <xf numFmtId="49" fontId="23" fillId="0" borderId="10" xfId="0" applyNumberFormat="1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2" fontId="25" fillId="0" borderId="10" xfId="0" applyNumberFormat="1" applyFont="1" applyBorder="1" applyAlignment="1">
      <alignment horizontal="center" vertical="center"/>
    </xf>
    <xf numFmtId="4" fontId="23" fillId="0" borderId="10" xfId="0" applyNumberFormat="1" applyFont="1" applyBorder="1" applyAlignment="1">
      <alignment horizontal="center" vertical="center"/>
    </xf>
    <xf numFmtId="2" fontId="24" fillId="0" borderId="10" xfId="0" applyNumberFormat="1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49" fontId="19" fillId="0" borderId="17" xfId="0" applyNumberFormat="1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2" fontId="25" fillId="0" borderId="17" xfId="0" applyNumberFormat="1" applyFont="1" applyBorder="1" applyAlignment="1">
      <alignment horizontal="center" vertical="center"/>
    </xf>
    <xf numFmtId="4" fontId="23" fillId="0" borderId="17" xfId="0" applyNumberFormat="1" applyFont="1" applyBorder="1" applyAlignment="1">
      <alignment horizontal="center" vertical="center"/>
    </xf>
    <xf numFmtId="2" fontId="24" fillId="0" borderId="17" xfId="0" applyNumberFormat="1" applyFont="1" applyBorder="1" applyAlignment="1">
      <alignment horizontal="center" vertical="center"/>
    </xf>
    <xf numFmtId="0" fontId="11" fillId="0" borderId="12" xfId="0" applyFont="1" applyBorder="1"/>
    <xf numFmtId="0" fontId="18" fillId="0" borderId="13" xfId="0" applyFont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11" fillId="0" borderId="15" xfId="0" applyFont="1" applyBorder="1"/>
    <xf numFmtId="0" fontId="14" fillId="4" borderId="17" xfId="0" applyFont="1" applyFill="1" applyBorder="1" applyAlignment="1">
      <alignment horizontal="center" vertical="center"/>
    </xf>
    <xf numFmtId="49" fontId="15" fillId="4" borderId="17" xfId="0" applyNumberFormat="1" applyFont="1" applyFill="1" applyBorder="1" applyAlignment="1">
      <alignment horizontal="center" vertical="center"/>
    </xf>
    <xf numFmtId="0" fontId="16" fillId="4" borderId="17" xfId="0" applyFont="1" applyFill="1" applyBorder="1" applyAlignment="1">
      <alignment horizontal="center" vertical="center"/>
    </xf>
    <xf numFmtId="0" fontId="17" fillId="4" borderId="17" xfId="0" applyFont="1" applyFill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49" fontId="23" fillId="0" borderId="7" xfId="0" applyNumberFormat="1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2" fontId="25" fillId="0" borderId="7" xfId="0" applyNumberFormat="1" applyFont="1" applyBorder="1" applyAlignment="1">
      <alignment horizontal="center" vertical="center"/>
    </xf>
    <xf numFmtId="4" fontId="23" fillId="0" borderId="7" xfId="0" applyNumberFormat="1" applyFont="1" applyBorder="1" applyAlignment="1">
      <alignment horizontal="center" vertical="center"/>
    </xf>
    <xf numFmtId="2" fontId="24" fillId="0" borderId="7" xfId="0" applyNumberFormat="1" applyFont="1" applyBorder="1" applyAlignment="1">
      <alignment horizontal="center" vertical="center"/>
    </xf>
    <xf numFmtId="2" fontId="13" fillId="0" borderId="10" xfId="0" applyNumberFormat="1" applyFont="1" applyBorder="1" applyAlignment="1">
      <alignment horizontal="center" vertical="center"/>
    </xf>
    <xf numFmtId="0" fontId="22" fillId="0" borderId="19" xfId="0" applyFont="1" applyBorder="1"/>
    <xf numFmtId="0" fontId="22" fillId="0" borderId="19" xfId="0" applyFont="1" applyBorder="1" applyAlignment="1">
      <alignment horizontal="center" vertical="center"/>
    </xf>
    <xf numFmtId="49" fontId="23" fillId="0" borderId="19" xfId="0" applyNumberFormat="1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2" fontId="7" fillId="0" borderId="19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4" fontId="7" fillId="0" borderId="7" xfId="0" applyNumberFormat="1" applyFont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4" fontId="9" fillId="5" borderId="8" xfId="0" applyNumberFormat="1" applyFont="1" applyFill="1" applyBorder="1" applyAlignment="1">
      <alignment horizontal="center" vertical="center"/>
    </xf>
    <xf numFmtId="49" fontId="9" fillId="4" borderId="8" xfId="0" applyNumberFormat="1" applyFont="1" applyFill="1" applyBorder="1" applyAlignment="1">
      <alignment horizontal="center" vertical="center"/>
    </xf>
    <xf numFmtId="4" fontId="12" fillId="0" borderId="8" xfId="0" applyNumberFormat="1" applyFont="1" applyBorder="1" applyAlignment="1">
      <alignment horizontal="center" vertical="center"/>
    </xf>
    <xf numFmtId="0" fontId="11" fillId="0" borderId="20" xfId="0" applyFont="1" applyBorder="1"/>
    <xf numFmtId="0" fontId="6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4" fontId="9" fillId="0" borderId="19" xfId="0" applyNumberFormat="1" applyFont="1" applyBorder="1" applyAlignment="1">
      <alignment horizontal="center" vertical="center"/>
    </xf>
    <xf numFmtId="0" fontId="11" fillId="0" borderId="21" xfId="0" applyFont="1" applyBorder="1"/>
    <xf numFmtId="0" fontId="7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2" fontId="7" fillId="0" borderId="13" xfId="0" applyNumberFormat="1" applyFont="1" applyBorder="1" applyAlignment="1">
      <alignment horizontal="center" vertical="center"/>
    </xf>
    <xf numFmtId="4" fontId="9" fillId="0" borderId="13" xfId="0" applyNumberFormat="1" applyFont="1" applyBorder="1" applyAlignment="1">
      <alignment horizontal="center" vertical="center"/>
    </xf>
    <xf numFmtId="2" fontId="13" fillId="0" borderId="13" xfId="0" applyNumberFormat="1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49" fontId="27" fillId="0" borderId="8" xfId="0" applyNumberFormat="1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49" fontId="15" fillId="4" borderId="8" xfId="0" applyNumberFormat="1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49" fontId="23" fillId="0" borderId="17" xfId="0" applyNumberFormat="1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4" fontId="9" fillId="0" borderId="8" xfId="1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2" fontId="0" fillId="0" borderId="0" xfId="0" applyNumberFormat="1"/>
    <xf numFmtId="0" fontId="30" fillId="0" borderId="0" xfId="0" applyFont="1"/>
    <xf numFmtId="0" fontId="31" fillId="0" borderId="0" xfId="0" applyFont="1"/>
    <xf numFmtId="0" fontId="33" fillId="0" borderId="0" xfId="0" applyFont="1"/>
    <xf numFmtId="0" fontId="33" fillId="6" borderId="0" xfId="0" applyFont="1" applyFill="1"/>
    <xf numFmtId="0" fontId="30" fillId="6" borderId="0" xfId="0" applyFont="1" applyFill="1"/>
    <xf numFmtId="0" fontId="32" fillId="0" borderId="7" xfId="0" applyFont="1" applyBorder="1" applyAlignment="1">
      <alignment horizontal="left" vertical="center"/>
    </xf>
    <xf numFmtId="0" fontId="0" fillId="0" borderId="7" xfId="0" applyBorder="1"/>
    <xf numFmtId="0" fontId="31" fillId="0" borderId="7" xfId="0" applyFont="1" applyBorder="1"/>
    <xf numFmtId="0" fontId="31" fillId="0" borderId="7" xfId="0" applyFont="1" applyBorder="1" applyAlignment="1">
      <alignment horizontal="left"/>
    </xf>
    <xf numFmtId="0" fontId="33" fillId="0" borderId="7" xfId="0" applyFont="1" applyBorder="1"/>
    <xf numFmtId="0" fontId="33" fillId="0" borderId="7" xfId="0" applyFont="1" applyBorder="1" applyAlignment="1">
      <alignment horizontal="left"/>
    </xf>
    <xf numFmtId="0" fontId="33" fillId="6" borderId="7" xfId="0" applyFont="1" applyFill="1" applyBorder="1"/>
    <xf numFmtId="0" fontId="34" fillId="6" borderId="7" xfId="0" applyFont="1" applyFill="1" applyBorder="1" applyAlignment="1">
      <alignment horizontal="left" vertical="center"/>
    </xf>
    <xf numFmtId="0" fontId="33" fillId="6" borderId="7" xfId="0" applyFont="1" applyFill="1" applyBorder="1" applyAlignment="1">
      <alignment horizontal="left"/>
    </xf>
    <xf numFmtId="2" fontId="21" fillId="0" borderId="13" xfId="0" applyNumberFormat="1" applyFont="1" applyBorder="1" applyAlignment="1">
      <alignment horizontal="center" vertical="center"/>
    </xf>
    <xf numFmtId="1" fontId="31" fillId="0" borderId="0" xfId="0" applyNumberFormat="1" applyFont="1"/>
    <xf numFmtId="1" fontId="33" fillId="6" borderId="0" xfId="0" applyNumberFormat="1" applyFont="1" applyFill="1"/>
    <xf numFmtId="0" fontId="1" fillId="0" borderId="7" xfId="0" applyFont="1" applyBorder="1" applyAlignment="1">
      <alignment vertical="center" wrapText="1"/>
    </xf>
    <xf numFmtId="1" fontId="30" fillId="0" borderId="0" xfId="0" applyNumberFormat="1" applyFont="1"/>
    <xf numFmtId="164" fontId="30" fillId="0" borderId="0" xfId="0" applyNumberFormat="1" applyFont="1"/>
  </cellXfs>
  <cellStyles count="3">
    <cellStyle name="Normal" xfId="0" builtinId="0"/>
    <cellStyle name="Normal 28" xfId="2" xr:uid="{78B16AD7-0EC4-496C-8E34-8BAF4F36E7CE}"/>
    <cellStyle name="Normal 3" xfId="1" xr:uid="{D558A9A8-CD61-4721-AF39-5C8CFA5B3C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550EB-F7D7-4034-AED8-AAEFACE8D453}">
  <dimension ref="C1:O204"/>
  <sheetViews>
    <sheetView workbookViewId="0">
      <pane xSplit="3" ySplit="2" topLeftCell="D194" activePane="bottomRight" state="frozen"/>
      <selection activeCell="L18" sqref="L18"/>
      <selection pane="topRight" activeCell="L18" sqref="L18"/>
      <selection pane="bottomLeft" activeCell="L18" sqref="L18"/>
      <selection pane="bottomRight" activeCell="K204" sqref="K204:L204"/>
    </sheetView>
  </sheetViews>
  <sheetFormatPr defaultRowHeight="15" x14ac:dyDescent="0.25"/>
  <cols>
    <col min="3" max="3" width="5" bestFit="1" customWidth="1"/>
    <col min="4" max="4" width="6.28515625" bestFit="1" customWidth="1"/>
    <col min="5" max="8" width="11.28515625" bestFit="1" customWidth="1"/>
    <col min="9" max="9" width="8.140625" bestFit="1" customWidth="1"/>
    <col min="10" max="10" width="5.7109375" bestFit="1" customWidth="1"/>
    <col min="11" max="11" width="11.28515625" customWidth="1"/>
    <col min="12" max="12" width="12.140625" customWidth="1"/>
    <col min="13" max="13" width="11.42578125" bestFit="1" customWidth="1"/>
    <col min="14" max="14" width="13.7109375" bestFit="1" customWidth="1"/>
    <col min="15" max="15" width="16" customWidth="1"/>
  </cols>
  <sheetData>
    <row r="1" spans="3:15" ht="28.5" thickBot="1" x14ac:dyDescent="0.45">
      <c r="C1" s="1"/>
      <c r="D1" s="2"/>
      <c r="E1" s="3" t="s">
        <v>0</v>
      </c>
      <c r="F1" s="4"/>
      <c r="G1" s="5"/>
      <c r="H1" s="4"/>
      <c r="I1" s="5"/>
      <c r="J1" s="4"/>
      <c r="K1" s="3"/>
      <c r="L1" s="6"/>
      <c r="M1" s="7">
        <v>45689</v>
      </c>
      <c r="N1" s="184"/>
    </row>
    <row r="2" spans="3:15" ht="15.75" x14ac:dyDescent="0.25">
      <c r="C2" s="8"/>
      <c r="D2" s="9" t="s">
        <v>1</v>
      </c>
      <c r="E2" s="10" t="s">
        <v>2</v>
      </c>
      <c r="F2" s="11" t="s">
        <v>3</v>
      </c>
      <c r="G2" s="12" t="s">
        <v>4</v>
      </c>
      <c r="H2" s="9" t="s">
        <v>5</v>
      </c>
      <c r="I2" s="12" t="s">
        <v>6</v>
      </c>
      <c r="J2" s="9" t="s">
        <v>7</v>
      </c>
      <c r="K2" s="13" t="s">
        <v>8</v>
      </c>
      <c r="L2" s="13" t="s">
        <v>9</v>
      </c>
      <c r="M2" s="13" t="s">
        <v>10</v>
      </c>
      <c r="N2" s="13" t="s">
        <v>11</v>
      </c>
    </row>
    <row r="3" spans="3:15" ht="15.75" x14ac:dyDescent="0.25">
      <c r="C3" s="14" t="s">
        <v>12</v>
      </c>
      <c r="D3" s="15" t="s">
        <v>13</v>
      </c>
      <c r="E3" s="16" t="s">
        <v>14</v>
      </c>
      <c r="F3" s="17" t="s">
        <v>15</v>
      </c>
      <c r="G3" s="18">
        <v>461000296</v>
      </c>
      <c r="H3" s="19" t="s">
        <v>16</v>
      </c>
      <c r="I3" s="18" t="s">
        <v>17</v>
      </c>
      <c r="J3" s="19" t="s">
        <v>18</v>
      </c>
      <c r="K3" s="20">
        <v>4034.08</v>
      </c>
      <c r="L3" s="21">
        <v>4021.05</v>
      </c>
      <c r="M3" s="22">
        <f t="shared" ref="M3:M12" si="0">K3-L3</f>
        <v>13.029999999999745</v>
      </c>
      <c r="N3" s="23">
        <f t="shared" ref="N3:N12" si="1">(M3/K3)*100</f>
        <v>0.32299805655811847</v>
      </c>
      <c r="O3" t="s">
        <v>261</v>
      </c>
    </row>
    <row r="4" spans="3:15" ht="15.75" x14ac:dyDescent="0.25">
      <c r="C4" s="14"/>
      <c r="D4" s="15" t="s">
        <v>19</v>
      </c>
      <c r="E4" s="16" t="s">
        <v>20</v>
      </c>
      <c r="F4" s="17" t="s">
        <v>15</v>
      </c>
      <c r="G4" s="18">
        <v>151000730</v>
      </c>
      <c r="H4" s="19" t="s">
        <v>16</v>
      </c>
      <c r="I4" s="18" t="s">
        <v>21</v>
      </c>
      <c r="J4" s="19" t="s">
        <v>18</v>
      </c>
      <c r="K4" s="20">
        <v>3866.27</v>
      </c>
      <c r="L4" s="21">
        <v>3855.85</v>
      </c>
      <c r="M4" s="22">
        <f t="shared" si="0"/>
        <v>10.420000000000073</v>
      </c>
      <c r="N4" s="23">
        <f t="shared" si="1"/>
        <v>0.26951040667103104</v>
      </c>
      <c r="O4">
        <v>210</v>
      </c>
    </row>
    <row r="5" spans="3:15" ht="15.75" x14ac:dyDescent="0.25">
      <c r="C5" s="14" t="s">
        <v>12</v>
      </c>
      <c r="D5" s="15" t="s">
        <v>13</v>
      </c>
      <c r="E5" s="16" t="s">
        <v>22</v>
      </c>
      <c r="F5" s="17" t="s">
        <v>15</v>
      </c>
      <c r="G5" s="18">
        <v>461000297</v>
      </c>
      <c r="H5" s="19" t="s">
        <v>16</v>
      </c>
      <c r="I5" s="18" t="s">
        <v>17</v>
      </c>
      <c r="J5" s="19" t="s">
        <v>18</v>
      </c>
      <c r="K5" s="20">
        <v>4047.41</v>
      </c>
      <c r="L5" s="21">
        <v>4039.4</v>
      </c>
      <c r="M5" s="22">
        <f t="shared" si="0"/>
        <v>8.0099999999997635</v>
      </c>
      <c r="N5" s="23">
        <f t="shared" si="1"/>
        <v>0.19790433882408168</v>
      </c>
      <c r="O5" t="s">
        <v>261</v>
      </c>
    </row>
    <row r="6" spans="3:15" ht="15.75" x14ac:dyDescent="0.25">
      <c r="C6" s="14"/>
      <c r="D6" s="15" t="s">
        <v>19</v>
      </c>
      <c r="E6" s="16" t="s">
        <v>23</v>
      </c>
      <c r="F6" s="17" t="s">
        <v>15</v>
      </c>
      <c r="G6" s="18">
        <v>151000689</v>
      </c>
      <c r="H6" s="19" t="s">
        <v>24</v>
      </c>
      <c r="I6" s="18" t="s">
        <v>25</v>
      </c>
      <c r="J6" s="19" t="s">
        <v>18</v>
      </c>
      <c r="K6" s="20">
        <v>4123.0200000000004</v>
      </c>
      <c r="L6" s="21">
        <v>4103.25</v>
      </c>
      <c r="M6" s="22">
        <f t="shared" si="0"/>
        <v>19.770000000000437</v>
      </c>
      <c r="N6" s="23">
        <f t="shared" si="1"/>
        <v>0.4795028886592943</v>
      </c>
      <c r="O6">
        <v>210</v>
      </c>
    </row>
    <row r="7" spans="3:15" ht="15.75" x14ac:dyDescent="0.25">
      <c r="C7" s="14" t="s">
        <v>12</v>
      </c>
      <c r="D7" s="15" t="s">
        <v>13</v>
      </c>
      <c r="E7" s="16" t="s">
        <v>26</v>
      </c>
      <c r="F7" s="17" t="s">
        <v>15</v>
      </c>
      <c r="G7" s="18">
        <v>461000298</v>
      </c>
      <c r="H7" s="19" t="s">
        <v>16</v>
      </c>
      <c r="I7" s="18" t="s">
        <v>17</v>
      </c>
      <c r="J7" s="19" t="s">
        <v>18</v>
      </c>
      <c r="K7" s="20">
        <v>3929.82</v>
      </c>
      <c r="L7" s="21">
        <v>3919.8</v>
      </c>
      <c r="M7" s="22">
        <f t="shared" si="0"/>
        <v>10.019999999999982</v>
      </c>
      <c r="N7" s="23">
        <f t="shared" si="1"/>
        <v>0.25497351023710962</v>
      </c>
      <c r="O7" t="s">
        <v>261</v>
      </c>
    </row>
    <row r="8" spans="3:15" ht="15.75" x14ac:dyDescent="0.25">
      <c r="C8" s="14"/>
      <c r="D8" s="15" t="s">
        <v>19</v>
      </c>
      <c r="E8" s="16" t="s">
        <v>27</v>
      </c>
      <c r="F8" s="17" t="s">
        <v>28</v>
      </c>
      <c r="G8" s="18">
        <v>161005722</v>
      </c>
      <c r="H8" s="19" t="s">
        <v>24</v>
      </c>
      <c r="I8" s="18" t="s">
        <v>25</v>
      </c>
      <c r="J8" s="19" t="s">
        <v>18</v>
      </c>
      <c r="K8" s="20">
        <v>4112.17</v>
      </c>
      <c r="L8" s="21">
        <v>4079.65</v>
      </c>
      <c r="M8" s="22">
        <f t="shared" si="0"/>
        <v>32.519999999999982</v>
      </c>
      <c r="N8" s="23">
        <f t="shared" si="1"/>
        <v>0.79082333658384696</v>
      </c>
      <c r="O8">
        <v>660</v>
      </c>
    </row>
    <row r="9" spans="3:15" ht="15.75" x14ac:dyDescent="0.25">
      <c r="C9" s="14"/>
      <c r="D9" s="15" t="s">
        <v>19</v>
      </c>
      <c r="E9" s="16" t="s">
        <v>29</v>
      </c>
      <c r="F9" s="17" t="s">
        <v>28</v>
      </c>
      <c r="G9" s="18">
        <v>162000196</v>
      </c>
      <c r="H9" s="19" t="s">
        <v>24</v>
      </c>
      <c r="I9" s="18" t="s">
        <v>30</v>
      </c>
      <c r="J9" s="19" t="s">
        <v>18</v>
      </c>
      <c r="K9" s="20">
        <v>4101.9399999999996</v>
      </c>
      <c r="L9" s="21">
        <v>4073.2</v>
      </c>
      <c r="M9" s="22">
        <f t="shared" si="0"/>
        <v>28.739999999999782</v>
      </c>
      <c r="N9" s="23">
        <f t="shared" si="1"/>
        <v>0.70064408548149859</v>
      </c>
    </row>
    <row r="10" spans="3:15" ht="15.75" x14ac:dyDescent="0.25">
      <c r="C10" s="14"/>
      <c r="D10" s="15" t="s">
        <v>31</v>
      </c>
      <c r="E10" s="16" t="s">
        <v>32</v>
      </c>
      <c r="F10" s="17" t="s">
        <v>28</v>
      </c>
      <c r="G10" s="18">
        <v>462000501</v>
      </c>
      <c r="H10" s="19" t="s">
        <v>15</v>
      </c>
      <c r="I10" s="18" t="s">
        <v>33</v>
      </c>
      <c r="J10" s="19" t="s">
        <v>18</v>
      </c>
      <c r="K10" s="20">
        <v>4102.4799999999996</v>
      </c>
      <c r="L10" s="21">
        <v>3837.95</v>
      </c>
      <c r="M10" s="22">
        <f t="shared" si="0"/>
        <v>264.52999999999975</v>
      </c>
      <c r="N10" s="23">
        <f t="shared" si="1"/>
        <v>6.4480509350441624</v>
      </c>
      <c r="O10">
        <v>210</v>
      </c>
    </row>
    <row r="11" spans="3:15" ht="15.75" x14ac:dyDescent="0.25">
      <c r="C11" s="14"/>
      <c r="D11" s="15" t="s">
        <v>19</v>
      </c>
      <c r="E11" s="16" t="s">
        <v>34</v>
      </c>
      <c r="F11" s="17" t="s">
        <v>28</v>
      </c>
      <c r="G11" s="18">
        <v>161010185</v>
      </c>
      <c r="H11" s="19" t="s">
        <v>15</v>
      </c>
      <c r="I11" s="18" t="s">
        <v>21</v>
      </c>
      <c r="J11" s="19" t="s">
        <v>18</v>
      </c>
      <c r="K11" s="20">
        <v>4013.69</v>
      </c>
      <c r="L11" s="21">
        <v>3983.3</v>
      </c>
      <c r="M11" s="22">
        <f t="shared" si="0"/>
        <v>30.389999999999873</v>
      </c>
      <c r="N11" s="23">
        <f t="shared" si="1"/>
        <v>0.75715862460727834</v>
      </c>
    </row>
    <row r="12" spans="3:15" ht="15.75" x14ac:dyDescent="0.25">
      <c r="C12" s="14" t="s">
        <v>12</v>
      </c>
      <c r="D12" s="15" t="s">
        <v>13</v>
      </c>
      <c r="E12" s="16" t="s">
        <v>35</v>
      </c>
      <c r="F12" s="17" t="s">
        <v>28</v>
      </c>
      <c r="G12" s="18">
        <v>461000300</v>
      </c>
      <c r="H12" s="19" t="s">
        <v>24</v>
      </c>
      <c r="I12" s="18" t="s">
        <v>17</v>
      </c>
      <c r="J12" s="19" t="s">
        <v>18</v>
      </c>
      <c r="K12" s="20">
        <v>4023.98</v>
      </c>
      <c r="L12" s="21">
        <v>4012.9</v>
      </c>
      <c r="M12" s="22">
        <f t="shared" si="0"/>
        <v>11.079999999999927</v>
      </c>
      <c r="N12" s="23">
        <f t="shared" si="1"/>
        <v>0.27534928106004319</v>
      </c>
      <c r="O12" t="s">
        <v>261</v>
      </c>
    </row>
    <row r="13" spans="3:15" ht="15.75" x14ac:dyDescent="0.25">
      <c r="C13" s="14" t="s">
        <v>12</v>
      </c>
      <c r="D13" s="15" t="s">
        <v>13</v>
      </c>
      <c r="E13" s="16" t="s">
        <v>36</v>
      </c>
      <c r="F13" s="17" t="s">
        <v>37</v>
      </c>
      <c r="G13" s="18">
        <v>461000299</v>
      </c>
      <c r="H13" s="19" t="s">
        <v>24</v>
      </c>
      <c r="I13" s="18" t="s">
        <v>17</v>
      </c>
      <c r="J13" s="19" t="s">
        <v>18</v>
      </c>
      <c r="K13" s="20">
        <v>4129.2</v>
      </c>
      <c r="L13" s="21">
        <v>4120.1499999999996</v>
      </c>
      <c r="M13" s="22">
        <f>K13-L13</f>
        <v>9.0500000000001819</v>
      </c>
      <c r="N13" s="23">
        <f>(M13/K13)*100</f>
        <v>0.21917078368691714</v>
      </c>
      <c r="O13" t="s">
        <v>261</v>
      </c>
    </row>
    <row r="14" spans="3:15" ht="15.75" x14ac:dyDescent="0.25">
      <c r="C14" s="14"/>
      <c r="D14" s="15" t="s">
        <v>19</v>
      </c>
      <c r="E14" s="16" t="s">
        <v>38</v>
      </c>
      <c r="F14" s="17" t="s">
        <v>37</v>
      </c>
      <c r="G14" s="18">
        <v>151000734</v>
      </c>
      <c r="H14" s="19" t="s">
        <v>28</v>
      </c>
      <c r="I14" s="18" t="s">
        <v>21</v>
      </c>
      <c r="J14" s="19" t="s">
        <v>18</v>
      </c>
      <c r="K14" s="20">
        <v>4120.8500000000004</v>
      </c>
      <c r="L14" s="21">
        <v>4083.5</v>
      </c>
      <c r="M14" s="22">
        <f>K14-L14</f>
        <v>37.350000000000364</v>
      </c>
      <c r="N14" s="23">
        <f>(M14/K14)*100</f>
        <v>0.90636640498927068</v>
      </c>
      <c r="O14">
        <v>660</v>
      </c>
    </row>
    <row r="15" spans="3:15" ht="15.75" x14ac:dyDescent="0.25">
      <c r="C15" s="24" t="s">
        <v>39</v>
      </c>
      <c r="D15" s="25"/>
      <c r="E15" s="26" t="s">
        <v>40</v>
      </c>
      <c r="F15" s="27" t="s">
        <v>37</v>
      </c>
      <c r="G15" s="28">
        <v>261001756</v>
      </c>
      <c r="H15" s="29" t="s">
        <v>15</v>
      </c>
      <c r="I15" s="28" t="s">
        <v>41</v>
      </c>
      <c r="J15" s="29" t="s">
        <v>18</v>
      </c>
      <c r="K15" s="30"/>
      <c r="L15" s="31"/>
      <c r="M15" s="32">
        <f>K15-L15</f>
        <v>0</v>
      </c>
      <c r="N15" s="33" t="e">
        <f>(M15/K15)*100</f>
        <v>#DIV/0!</v>
      </c>
    </row>
    <row r="16" spans="3:15" ht="16.5" thickBot="1" x14ac:dyDescent="0.3">
      <c r="C16" s="34" t="s">
        <v>39</v>
      </c>
      <c r="D16" s="35"/>
      <c r="E16" s="36"/>
      <c r="F16" s="37"/>
      <c r="G16" s="38">
        <v>261001757</v>
      </c>
      <c r="H16" s="35" t="s">
        <v>15</v>
      </c>
      <c r="I16" s="38" t="s">
        <v>41</v>
      </c>
      <c r="J16" s="35" t="s">
        <v>18</v>
      </c>
      <c r="K16" s="39"/>
      <c r="L16" s="40"/>
      <c r="M16" s="41">
        <f>K16-L16</f>
        <v>0</v>
      </c>
      <c r="N16" s="42" t="e">
        <f>(M16/K16)*100</f>
        <v>#DIV/0!</v>
      </c>
    </row>
    <row r="17" spans="3:15" ht="15.75" x14ac:dyDescent="0.25">
      <c r="C17" s="43"/>
      <c r="D17" s="44" t="s">
        <v>19</v>
      </c>
      <c r="E17" s="45" t="s">
        <v>42</v>
      </c>
      <c r="F17" s="46" t="s">
        <v>37</v>
      </c>
      <c r="G17" s="47">
        <v>151000692</v>
      </c>
      <c r="H17" s="44" t="s">
        <v>28</v>
      </c>
      <c r="I17" s="47" t="s">
        <v>25</v>
      </c>
      <c r="J17" s="44" t="s">
        <v>43</v>
      </c>
      <c r="K17" s="48">
        <v>3909.13</v>
      </c>
      <c r="L17" s="49">
        <v>3900.45</v>
      </c>
      <c r="M17" s="49">
        <f t="shared" ref="M17" si="2">K17-L17</f>
        <v>8.680000000000291</v>
      </c>
      <c r="N17" s="50">
        <f t="shared" ref="N17" si="3">(M17/K17)*100</f>
        <v>0.22204429118500257</v>
      </c>
    </row>
    <row r="18" spans="3:15" ht="16.5" thickBot="1" x14ac:dyDescent="0.3">
      <c r="C18" s="51"/>
      <c r="D18" s="52"/>
      <c r="E18" s="53"/>
      <c r="F18" s="54"/>
      <c r="G18" s="55">
        <v>151000042</v>
      </c>
      <c r="H18" s="52" t="s">
        <v>37</v>
      </c>
      <c r="I18" s="55" t="s">
        <v>44</v>
      </c>
      <c r="J18" s="52" t="s">
        <v>18</v>
      </c>
      <c r="K18" s="56"/>
      <c r="L18" s="56"/>
      <c r="M18" s="57"/>
      <c r="N18" s="57"/>
    </row>
    <row r="19" spans="3:15" ht="16.5" thickBot="1" x14ac:dyDescent="0.3">
      <c r="C19" s="58"/>
      <c r="D19" s="59" t="s">
        <v>19</v>
      </c>
      <c r="E19" s="60" t="s">
        <v>45</v>
      </c>
      <c r="F19" s="61" t="s">
        <v>46</v>
      </c>
      <c r="G19" s="62">
        <v>151000122</v>
      </c>
      <c r="H19" s="59" t="s">
        <v>47</v>
      </c>
      <c r="I19" s="62" t="s">
        <v>48</v>
      </c>
      <c r="J19" s="59" t="s">
        <v>18</v>
      </c>
      <c r="K19" s="63"/>
      <c r="L19" s="64"/>
      <c r="M19" s="65"/>
      <c r="N19" s="66"/>
    </row>
    <row r="20" spans="3:15" ht="15.75" x14ac:dyDescent="0.25">
      <c r="C20" s="14" t="s">
        <v>12</v>
      </c>
      <c r="D20" s="67" t="s">
        <v>13</v>
      </c>
      <c r="E20" s="68" t="s">
        <v>49</v>
      </c>
      <c r="F20" s="69" t="s">
        <v>37</v>
      </c>
      <c r="G20" s="18">
        <v>451000271</v>
      </c>
      <c r="H20" s="19" t="s">
        <v>15</v>
      </c>
      <c r="I20" s="18" t="s">
        <v>17</v>
      </c>
      <c r="J20" s="19" t="s">
        <v>18</v>
      </c>
      <c r="K20" s="20">
        <v>3865.5</v>
      </c>
      <c r="L20" s="21">
        <v>3852.5</v>
      </c>
      <c r="M20" s="21">
        <f t="shared" ref="M20:M35" si="4">K20-L20</f>
        <v>13</v>
      </c>
      <c r="N20" s="70">
        <f t="shared" ref="N20:N35" si="5">(M20/K20)*100</f>
        <v>0.33630836890441079</v>
      </c>
      <c r="O20" t="s">
        <v>261</v>
      </c>
    </row>
    <row r="21" spans="3:15" ht="15.75" x14ac:dyDescent="0.25">
      <c r="C21" s="14" t="s">
        <v>12</v>
      </c>
      <c r="D21" s="15" t="s">
        <v>13</v>
      </c>
      <c r="E21" s="16" t="s">
        <v>50</v>
      </c>
      <c r="F21" s="17" t="s">
        <v>37</v>
      </c>
      <c r="G21" s="18">
        <v>451000269</v>
      </c>
      <c r="H21" s="19" t="s">
        <v>24</v>
      </c>
      <c r="I21" s="18" t="s">
        <v>17</v>
      </c>
      <c r="J21" s="19" t="s">
        <v>18</v>
      </c>
      <c r="K21" s="20">
        <v>4028.83</v>
      </c>
      <c r="L21" s="21">
        <v>4015.8</v>
      </c>
      <c r="M21" s="22">
        <f t="shared" si="4"/>
        <v>13.029999999999745</v>
      </c>
      <c r="N21" s="23">
        <f t="shared" si="5"/>
        <v>0.323418957861209</v>
      </c>
      <c r="O21" t="s">
        <v>261</v>
      </c>
    </row>
    <row r="22" spans="3:15" ht="15.75" x14ac:dyDescent="0.25">
      <c r="C22" s="71"/>
      <c r="D22" s="15" t="s">
        <v>31</v>
      </c>
      <c r="E22" s="16" t="s">
        <v>51</v>
      </c>
      <c r="F22" s="17" t="s">
        <v>52</v>
      </c>
      <c r="G22" s="18">
        <v>462000503</v>
      </c>
      <c r="H22" s="19" t="s">
        <v>28</v>
      </c>
      <c r="I22" s="18" t="s">
        <v>33</v>
      </c>
      <c r="J22" s="19" t="s">
        <v>18</v>
      </c>
      <c r="K22" s="20">
        <v>4068.36</v>
      </c>
      <c r="L22" s="21">
        <v>3978.85</v>
      </c>
      <c r="M22" s="22">
        <f t="shared" si="4"/>
        <v>89.510000000000218</v>
      </c>
      <c r="N22" s="23">
        <f t="shared" si="5"/>
        <v>2.2001494459684054</v>
      </c>
    </row>
    <row r="23" spans="3:15" ht="15.75" x14ac:dyDescent="0.25">
      <c r="C23" s="14" t="s">
        <v>12</v>
      </c>
      <c r="D23" s="15" t="s">
        <v>13</v>
      </c>
      <c r="E23" s="16" t="s">
        <v>53</v>
      </c>
      <c r="F23" s="17" t="s">
        <v>52</v>
      </c>
      <c r="G23" s="18">
        <v>451000270</v>
      </c>
      <c r="H23" s="19" t="s">
        <v>15</v>
      </c>
      <c r="I23" s="18" t="s">
        <v>17</v>
      </c>
      <c r="J23" s="19" t="s">
        <v>18</v>
      </c>
      <c r="K23" s="20">
        <v>4009.79</v>
      </c>
      <c r="L23" s="21">
        <v>4001.75</v>
      </c>
      <c r="M23" s="22">
        <f t="shared" si="4"/>
        <v>8.0399999999999636</v>
      </c>
      <c r="N23" s="23">
        <f t="shared" si="5"/>
        <v>0.20050925360180866</v>
      </c>
      <c r="O23" t="s">
        <v>261</v>
      </c>
    </row>
    <row r="24" spans="3:15" ht="15.75" x14ac:dyDescent="0.25">
      <c r="C24" s="14"/>
      <c r="D24" s="15" t="s">
        <v>19</v>
      </c>
      <c r="E24" s="16" t="s">
        <v>54</v>
      </c>
      <c r="F24" s="17" t="s">
        <v>52</v>
      </c>
      <c r="G24" s="18">
        <v>161002532</v>
      </c>
      <c r="H24" s="19" t="s">
        <v>37</v>
      </c>
      <c r="I24" s="18" t="s">
        <v>48</v>
      </c>
      <c r="J24" s="19" t="s">
        <v>18</v>
      </c>
      <c r="K24" s="20">
        <v>4096.42</v>
      </c>
      <c r="L24" s="21">
        <v>4066.4</v>
      </c>
      <c r="M24" s="22">
        <f t="shared" si="4"/>
        <v>30.019999999999982</v>
      </c>
      <c r="N24" s="23">
        <f t="shared" si="5"/>
        <v>0.73283501203489831</v>
      </c>
      <c r="O24">
        <v>660</v>
      </c>
    </row>
    <row r="25" spans="3:15" ht="15.75" x14ac:dyDescent="0.25">
      <c r="C25" s="14" t="s">
        <v>55</v>
      </c>
      <c r="D25" s="15"/>
      <c r="E25" s="16" t="s">
        <v>56</v>
      </c>
      <c r="F25" s="17" t="s">
        <v>52</v>
      </c>
      <c r="G25" s="18">
        <v>481000516</v>
      </c>
      <c r="H25" s="19" t="s">
        <v>28</v>
      </c>
      <c r="I25" s="18" t="s">
        <v>17</v>
      </c>
      <c r="J25" s="19" t="s">
        <v>18</v>
      </c>
      <c r="K25" s="20">
        <v>3984.43</v>
      </c>
      <c r="L25" s="21">
        <v>3981.25</v>
      </c>
      <c r="M25" s="22">
        <f t="shared" si="4"/>
        <v>3.1799999999998363</v>
      </c>
      <c r="N25" s="23">
        <f t="shared" si="5"/>
        <v>7.9810663005745769E-2</v>
      </c>
      <c r="O25">
        <v>660</v>
      </c>
    </row>
    <row r="26" spans="3:15" ht="15.75" x14ac:dyDescent="0.25">
      <c r="C26" s="14" t="s">
        <v>12</v>
      </c>
      <c r="D26" s="15" t="s">
        <v>13</v>
      </c>
      <c r="E26" s="16" t="s">
        <v>57</v>
      </c>
      <c r="F26" s="17" t="s">
        <v>52</v>
      </c>
      <c r="G26" s="18">
        <v>461000301</v>
      </c>
      <c r="H26" s="19" t="s">
        <v>24</v>
      </c>
      <c r="I26" s="18" t="s">
        <v>17</v>
      </c>
      <c r="J26" s="19" t="s">
        <v>18</v>
      </c>
      <c r="K26" s="20">
        <v>4039.65</v>
      </c>
      <c r="L26" s="21">
        <v>4034.65</v>
      </c>
      <c r="M26" s="22">
        <f t="shared" si="4"/>
        <v>5</v>
      </c>
      <c r="N26" s="23">
        <f t="shared" si="5"/>
        <v>0.12377309915462974</v>
      </c>
      <c r="O26" t="s">
        <v>261</v>
      </c>
    </row>
    <row r="27" spans="3:15" ht="15.75" x14ac:dyDescent="0.25">
      <c r="C27" s="14" t="s">
        <v>12</v>
      </c>
      <c r="D27" s="15" t="s">
        <v>13</v>
      </c>
      <c r="E27" s="16" t="s">
        <v>58</v>
      </c>
      <c r="F27" s="17" t="s">
        <v>52</v>
      </c>
      <c r="G27" s="18">
        <v>461000302</v>
      </c>
      <c r="H27" s="19" t="s">
        <v>28</v>
      </c>
      <c r="I27" s="18" t="s">
        <v>17</v>
      </c>
      <c r="J27" s="19" t="s">
        <v>18</v>
      </c>
      <c r="K27" s="20">
        <v>3804.38</v>
      </c>
      <c r="L27" s="21">
        <v>3794.35</v>
      </c>
      <c r="M27" s="22">
        <f t="shared" si="4"/>
        <v>10.0300000000002</v>
      </c>
      <c r="N27" s="23">
        <f t="shared" si="5"/>
        <v>0.26364348461510678</v>
      </c>
      <c r="O27" t="s">
        <v>261</v>
      </c>
    </row>
    <row r="28" spans="3:15" ht="15.75" x14ac:dyDescent="0.25">
      <c r="C28" s="14"/>
      <c r="D28" s="15" t="s">
        <v>19</v>
      </c>
      <c r="E28" s="16" t="s">
        <v>59</v>
      </c>
      <c r="F28" s="17" t="s">
        <v>60</v>
      </c>
      <c r="G28" s="18">
        <v>161010186</v>
      </c>
      <c r="H28" s="19" t="s">
        <v>52</v>
      </c>
      <c r="I28" s="18" t="s">
        <v>21</v>
      </c>
      <c r="J28" s="19" t="s">
        <v>18</v>
      </c>
      <c r="K28" s="20">
        <v>3977.26</v>
      </c>
      <c r="L28" s="21">
        <v>3946.2</v>
      </c>
      <c r="M28" s="22">
        <f t="shared" si="4"/>
        <v>31.0600000000004</v>
      </c>
      <c r="N28" s="23">
        <f t="shared" si="5"/>
        <v>0.78093964186400688</v>
      </c>
      <c r="O28">
        <v>660</v>
      </c>
    </row>
    <row r="29" spans="3:15" ht="15.75" x14ac:dyDescent="0.25">
      <c r="C29" s="14"/>
      <c r="D29" s="15" t="s">
        <v>19</v>
      </c>
      <c r="E29" s="16" t="s">
        <v>61</v>
      </c>
      <c r="F29" s="17" t="s">
        <v>60</v>
      </c>
      <c r="G29" s="18">
        <v>161002852</v>
      </c>
      <c r="H29" s="19" t="s">
        <v>28</v>
      </c>
      <c r="I29" s="18" t="s">
        <v>62</v>
      </c>
      <c r="J29" s="19" t="s">
        <v>18</v>
      </c>
      <c r="K29" s="20">
        <v>3948.04</v>
      </c>
      <c r="L29" s="21">
        <v>3929.8</v>
      </c>
      <c r="M29" s="22">
        <f t="shared" si="4"/>
        <v>18.239999999999782</v>
      </c>
      <c r="N29" s="23">
        <f t="shared" si="5"/>
        <v>0.46200139816212044</v>
      </c>
    </row>
    <row r="30" spans="3:15" ht="15.75" x14ac:dyDescent="0.25">
      <c r="C30" s="14" t="s">
        <v>55</v>
      </c>
      <c r="D30" s="15"/>
      <c r="E30" s="16" t="s">
        <v>63</v>
      </c>
      <c r="F30" s="17" t="s">
        <v>60</v>
      </c>
      <c r="G30" s="18">
        <v>481000519</v>
      </c>
      <c r="H30" s="19" t="s">
        <v>37</v>
      </c>
      <c r="I30" s="18" t="s">
        <v>17</v>
      </c>
      <c r="J30" s="19" t="s">
        <v>18</v>
      </c>
      <c r="K30" s="20">
        <v>3852.75</v>
      </c>
      <c r="L30" s="21">
        <v>3845.75</v>
      </c>
      <c r="M30" s="22">
        <f t="shared" si="4"/>
        <v>7</v>
      </c>
      <c r="N30" s="23">
        <f t="shared" si="5"/>
        <v>0.18168840438647721</v>
      </c>
      <c r="O30">
        <v>660</v>
      </c>
    </row>
    <row r="31" spans="3:15" ht="15.75" x14ac:dyDescent="0.25">
      <c r="C31" s="14"/>
      <c r="D31" s="15" t="s">
        <v>19</v>
      </c>
      <c r="E31" s="16" t="s">
        <v>64</v>
      </c>
      <c r="F31" s="17" t="s">
        <v>60</v>
      </c>
      <c r="G31" s="18">
        <v>162000203</v>
      </c>
      <c r="H31" s="19" t="s">
        <v>52</v>
      </c>
      <c r="I31" s="18" t="s">
        <v>30</v>
      </c>
      <c r="J31" s="19" t="s">
        <v>18</v>
      </c>
      <c r="K31" s="20">
        <v>4089.54</v>
      </c>
      <c r="L31" s="21">
        <v>4056</v>
      </c>
      <c r="M31" s="22">
        <f t="shared" si="4"/>
        <v>33.539999999999964</v>
      </c>
      <c r="N31" s="23">
        <f t="shared" si="5"/>
        <v>0.82014114056837595</v>
      </c>
    </row>
    <row r="32" spans="3:15" ht="15.75" x14ac:dyDescent="0.25">
      <c r="C32" s="14"/>
      <c r="D32" s="15" t="s">
        <v>19</v>
      </c>
      <c r="E32" s="16" t="s">
        <v>65</v>
      </c>
      <c r="F32" s="17" t="s">
        <v>60</v>
      </c>
      <c r="G32" s="18">
        <v>161005731</v>
      </c>
      <c r="H32" s="19" t="s">
        <v>52</v>
      </c>
      <c r="I32" s="18" t="s">
        <v>25</v>
      </c>
      <c r="J32" s="19" t="s">
        <v>18</v>
      </c>
      <c r="K32" s="20">
        <v>3937.17</v>
      </c>
      <c r="L32" s="21">
        <v>3896.9</v>
      </c>
      <c r="M32" s="22">
        <f t="shared" si="4"/>
        <v>40.269999999999982</v>
      </c>
      <c r="N32" s="23">
        <f t="shared" si="5"/>
        <v>1.0228158804420429</v>
      </c>
      <c r="O32">
        <v>660</v>
      </c>
    </row>
    <row r="33" spans="3:15" ht="15.75" x14ac:dyDescent="0.25">
      <c r="C33" s="14"/>
      <c r="D33" s="15" t="s">
        <v>19</v>
      </c>
      <c r="E33" s="16" t="s">
        <v>66</v>
      </c>
      <c r="F33" s="17" t="s">
        <v>67</v>
      </c>
      <c r="G33" s="18">
        <v>161002534</v>
      </c>
      <c r="H33" s="19" t="s">
        <v>60</v>
      </c>
      <c r="I33" s="18" t="s">
        <v>48</v>
      </c>
      <c r="J33" s="19" t="s">
        <v>18</v>
      </c>
      <c r="K33" s="20">
        <v>3933.2</v>
      </c>
      <c r="L33" s="21">
        <v>3921.8</v>
      </c>
      <c r="M33" s="22">
        <f t="shared" si="4"/>
        <v>11.399999999999636</v>
      </c>
      <c r="N33" s="23">
        <f t="shared" si="5"/>
        <v>0.28984033357062028</v>
      </c>
    </row>
    <row r="34" spans="3:15" ht="15.75" x14ac:dyDescent="0.25">
      <c r="C34" s="14"/>
      <c r="D34" s="15" t="s">
        <v>19</v>
      </c>
      <c r="E34" s="16" t="s">
        <v>68</v>
      </c>
      <c r="F34" s="17" t="s">
        <v>67</v>
      </c>
      <c r="G34" s="18">
        <v>151000738</v>
      </c>
      <c r="H34" s="19" t="s">
        <v>60</v>
      </c>
      <c r="I34" s="18" t="s">
        <v>21</v>
      </c>
      <c r="J34" s="19" t="s">
        <v>18</v>
      </c>
      <c r="K34" s="20">
        <v>4074.4</v>
      </c>
      <c r="L34" s="21">
        <v>4050.7</v>
      </c>
      <c r="M34" s="22">
        <f t="shared" si="4"/>
        <v>23.700000000000273</v>
      </c>
      <c r="N34" s="23">
        <f t="shared" si="5"/>
        <v>0.58168073826821798</v>
      </c>
      <c r="O34">
        <v>660</v>
      </c>
    </row>
    <row r="35" spans="3:15" ht="15.75" x14ac:dyDescent="0.25">
      <c r="C35" s="14"/>
      <c r="D35" s="15" t="s">
        <v>19</v>
      </c>
      <c r="E35" s="16" t="s">
        <v>69</v>
      </c>
      <c r="F35" s="17" t="s">
        <v>67</v>
      </c>
      <c r="G35" s="18">
        <v>161005733</v>
      </c>
      <c r="H35" s="19" t="s">
        <v>60</v>
      </c>
      <c r="I35" s="18" t="s">
        <v>25</v>
      </c>
      <c r="J35" s="19" t="s">
        <v>18</v>
      </c>
      <c r="K35" s="20">
        <v>4099.79</v>
      </c>
      <c r="L35" s="21">
        <v>4085.45</v>
      </c>
      <c r="M35" s="22">
        <f t="shared" si="4"/>
        <v>14.340000000000146</v>
      </c>
      <c r="N35" s="23">
        <f t="shared" si="5"/>
        <v>0.34977401281529408</v>
      </c>
      <c r="O35">
        <v>210</v>
      </c>
    </row>
    <row r="36" spans="3:15" ht="15.75" x14ac:dyDescent="0.25">
      <c r="C36" s="14" t="s">
        <v>55</v>
      </c>
      <c r="D36" s="15"/>
      <c r="E36" s="16" t="s">
        <v>70</v>
      </c>
      <c r="F36" s="17" t="s">
        <v>67</v>
      </c>
      <c r="G36" s="18">
        <v>481000523</v>
      </c>
      <c r="H36" s="19" t="s">
        <v>52</v>
      </c>
      <c r="I36" s="18" t="s">
        <v>17</v>
      </c>
      <c r="J36" s="19" t="s">
        <v>18</v>
      </c>
      <c r="K36" s="20">
        <v>3983.36</v>
      </c>
      <c r="L36" s="21">
        <v>3977.35</v>
      </c>
      <c r="M36" s="22">
        <f>K36-L36</f>
        <v>6.0100000000002183</v>
      </c>
      <c r="N36" s="23">
        <f>(M36/K36)*100</f>
        <v>0.1508776510282831</v>
      </c>
      <c r="O36">
        <v>660</v>
      </c>
    </row>
    <row r="37" spans="3:15" ht="15.75" x14ac:dyDescent="0.25">
      <c r="C37" s="14" t="s">
        <v>55</v>
      </c>
      <c r="D37" s="15"/>
      <c r="E37" s="16" t="s">
        <v>71</v>
      </c>
      <c r="F37" s="17" t="s">
        <v>67</v>
      </c>
      <c r="G37" s="18">
        <v>481000524</v>
      </c>
      <c r="H37" s="19" t="s">
        <v>60</v>
      </c>
      <c r="I37" s="18" t="s">
        <v>17</v>
      </c>
      <c r="J37" s="19" t="s">
        <v>18</v>
      </c>
      <c r="K37" s="20">
        <v>3993.76</v>
      </c>
      <c r="L37" s="21">
        <v>3986.8</v>
      </c>
      <c r="M37" s="22">
        <f t="shared" ref="M37:M54" si="6">K37-L37</f>
        <v>6.9600000000000364</v>
      </c>
      <c r="N37" s="23">
        <f t="shared" ref="N37:N54" si="7">(M37/K37)*100</f>
        <v>0.17427186410800941</v>
      </c>
    </row>
    <row r="38" spans="3:15" ht="15.75" x14ac:dyDescent="0.25">
      <c r="C38" s="14"/>
      <c r="D38" s="15" t="s">
        <v>19</v>
      </c>
      <c r="E38" s="16" t="s">
        <v>72</v>
      </c>
      <c r="F38" s="17" t="s">
        <v>73</v>
      </c>
      <c r="G38" s="18">
        <v>151000694</v>
      </c>
      <c r="H38" s="19" t="s">
        <v>67</v>
      </c>
      <c r="I38" s="18" t="s">
        <v>25</v>
      </c>
      <c r="J38" s="19" t="s">
        <v>18</v>
      </c>
      <c r="K38" s="20">
        <v>3979.29</v>
      </c>
      <c r="L38" s="21">
        <v>3967.75</v>
      </c>
      <c r="M38" s="22">
        <f t="shared" si="6"/>
        <v>11.539999999999964</v>
      </c>
      <c r="N38" s="23">
        <f t="shared" si="7"/>
        <v>0.29000148267655701</v>
      </c>
      <c r="O38">
        <v>210</v>
      </c>
    </row>
    <row r="39" spans="3:15" ht="15.75" x14ac:dyDescent="0.25">
      <c r="C39" s="14"/>
      <c r="D39" s="15" t="s">
        <v>19</v>
      </c>
      <c r="E39" s="16" t="s">
        <v>74</v>
      </c>
      <c r="F39" s="17" t="s">
        <v>73</v>
      </c>
      <c r="G39" s="18">
        <v>161010188</v>
      </c>
      <c r="H39" s="19" t="s">
        <v>67</v>
      </c>
      <c r="I39" s="18" t="s">
        <v>21</v>
      </c>
      <c r="J39" s="19" t="s">
        <v>18</v>
      </c>
      <c r="K39" s="20">
        <v>4012.22</v>
      </c>
      <c r="L39" s="21">
        <v>3994.15</v>
      </c>
      <c r="M39" s="22">
        <f t="shared" si="6"/>
        <v>18.069999999999709</v>
      </c>
      <c r="N39" s="23">
        <f t="shared" si="7"/>
        <v>0.45037410710279374</v>
      </c>
      <c r="O39">
        <v>210</v>
      </c>
    </row>
    <row r="40" spans="3:15" ht="15.75" x14ac:dyDescent="0.25">
      <c r="C40" s="14" t="s">
        <v>55</v>
      </c>
      <c r="D40" s="15"/>
      <c r="E40" s="16" t="s">
        <v>75</v>
      </c>
      <c r="F40" s="17" t="s">
        <v>73</v>
      </c>
      <c r="G40" s="18">
        <v>481000525</v>
      </c>
      <c r="H40" s="19" t="s">
        <v>60</v>
      </c>
      <c r="I40" s="18" t="s">
        <v>17</v>
      </c>
      <c r="J40" s="19" t="s">
        <v>18</v>
      </c>
      <c r="K40" s="20">
        <v>3917.7</v>
      </c>
      <c r="L40" s="21">
        <v>3914.7</v>
      </c>
      <c r="M40" s="22">
        <f t="shared" si="6"/>
        <v>3</v>
      </c>
      <c r="N40" s="23">
        <f t="shared" si="7"/>
        <v>7.6575541771958036E-2</v>
      </c>
    </row>
    <row r="41" spans="3:15" ht="15.75" x14ac:dyDescent="0.25">
      <c r="C41" s="14"/>
      <c r="D41" s="15" t="s">
        <v>19</v>
      </c>
      <c r="E41" s="16" t="s">
        <v>76</v>
      </c>
      <c r="F41" s="17" t="s">
        <v>73</v>
      </c>
      <c r="G41" s="18">
        <v>161005736</v>
      </c>
      <c r="H41" s="19" t="s">
        <v>67</v>
      </c>
      <c r="I41" s="18" t="s">
        <v>25</v>
      </c>
      <c r="J41" s="19" t="s">
        <v>18</v>
      </c>
      <c r="K41" s="20">
        <v>4076.73</v>
      </c>
      <c r="L41" s="21">
        <v>4040.9</v>
      </c>
      <c r="M41" s="22">
        <f t="shared" si="6"/>
        <v>35.829999999999927</v>
      </c>
      <c r="N41" s="23">
        <f t="shared" si="7"/>
        <v>0.87889067953972733</v>
      </c>
    </row>
    <row r="42" spans="3:15" ht="15.75" x14ac:dyDescent="0.25">
      <c r="C42" s="14" t="s">
        <v>55</v>
      </c>
      <c r="D42" s="15"/>
      <c r="E42" s="16" t="s">
        <v>77</v>
      </c>
      <c r="F42" s="17" t="s">
        <v>73</v>
      </c>
      <c r="G42" s="18">
        <v>481000526</v>
      </c>
      <c r="H42" s="19" t="s">
        <v>67</v>
      </c>
      <c r="I42" s="18" t="s">
        <v>17</v>
      </c>
      <c r="J42" s="19" t="s">
        <v>18</v>
      </c>
      <c r="K42" s="20">
        <v>3942.18</v>
      </c>
      <c r="L42" s="21">
        <v>3933.15</v>
      </c>
      <c r="M42" s="22">
        <f t="shared" si="6"/>
        <v>9.0299999999997453</v>
      </c>
      <c r="N42" s="23">
        <f t="shared" si="7"/>
        <v>0.22906107788076002</v>
      </c>
    </row>
    <row r="43" spans="3:15" ht="15.75" x14ac:dyDescent="0.25">
      <c r="C43" s="14"/>
      <c r="D43" s="15" t="s">
        <v>19</v>
      </c>
      <c r="E43" s="16" t="s">
        <v>78</v>
      </c>
      <c r="F43" s="17" t="s">
        <v>79</v>
      </c>
      <c r="G43" s="18">
        <v>151000121</v>
      </c>
      <c r="H43" s="19" t="s">
        <v>67</v>
      </c>
      <c r="I43" s="18" t="s">
        <v>48</v>
      </c>
      <c r="J43" s="19" t="s">
        <v>18</v>
      </c>
      <c r="K43" s="20">
        <v>3925.59</v>
      </c>
      <c r="L43" s="21">
        <v>3901.6</v>
      </c>
      <c r="M43" s="22">
        <f t="shared" si="6"/>
        <v>23.990000000000236</v>
      </c>
      <c r="N43" s="23">
        <f t="shared" si="7"/>
        <v>0.61111832870983052</v>
      </c>
    </row>
    <row r="44" spans="3:15" ht="16.5" thickBot="1" x14ac:dyDescent="0.3">
      <c r="C44" s="72" t="s">
        <v>55</v>
      </c>
      <c r="D44" s="73"/>
      <c r="E44" s="74" t="s">
        <v>80</v>
      </c>
      <c r="F44" s="75" t="s">
        <v>79</v>
      </c>
      <c r="G44" s="76">
        <v>481000528</v>
      </c>
      <c r="H44" s="77" t="s">
        <v>67</v>
      </c>
      <c r="I44" s="76" t="s">
        <v>17</v>
      </c>
      <c r="J44" s="77" t="s">
        <v>18</v>
      </c>
      <c r="K44" s="78">
        <v>4018.66</v>
      </c>
      <c r="L44" s="79">
        <v>4014.7</v>
      </c>
      <c r="M44" s="80">
        <f t="shared" si="6"/>
        <v>3.9600000000000364</v>
      </c>
      <c r="N44" s="81">
        <f t="shared" si="7"/>
        <v>9.8540309456386865E-2</v>
      </c>
    </row>
    <row r="45" spans="3:15" ht="16.5" thickBot="1" x14ac:dyDescent="0.3">
      <c r="C45" s="82"/>
      <c r="D45" s="83" t="s">
        <v>81</v>
      </c>
      <c r="E45" s="84" t="s">
        <v>82</v>
      </c>
      <c r="F45" s="85" t="s">
        <v>79</v>
      </c>
      <c r="G45" s="86">
        <v>161012458</v>
      </c>
      <c r="H45" s="83" t="s">
        <v>67</v>
      </c>
      <c r="I45" s="86" t="s">
        <v>83</v>
      </c>
      <c r="J45" s="83" t="s">
        <v>84</v>
      </c>
      <c r="K45" s="87">
        <v>4104.16</v>
      </c>
      <c r="L45" s="87">
        <v>4030.25</v>
      </c>
      <c r="M45" s="88">
        <f t="shared" si="6"/>
        <v>73.909999999999854</v>
      </c>
      <c r="N45" s="89">
        <f t="shared" si="7"/>
        <v>1.8008557171260344</v>
      </c>
    </row>
    <row r="46" spans="3:15" ht="16.5" thickBot="1" x14ac:dyDescent="0.3">
      <c r="C46" s="90"/>
      <c r="D46" s="83" t="s">
        <v>81</v>
      </c>
      <c r="E46" s="92"/>
      <c r="F46" s="93"/>
      <c r="G46" s="94">
        <v>142000028</v>
      </c>
      <c r="H46" s="91" t="s">
        <v>73</v>
      </c>
      <c r="I46" s="94" t="s">
        <v>85</v>
      </c>
      <c r="J46" s="91" t="s">
        <v>18</v>
      </c>
      <c r="K46" s="95"/>
      <c r="L46" s="95"/>
      <c r="M46" s="96"/>
      <c r="N46" s="97"/>
    </row>
    <row r="47" spans="3:15" ht="16.5" thickBot="1" x14ac:dyDescent="0.3">
      <c r="C47" s="72" t="s">
        <v>55</v>
      </c>
      <c r="D47" s="73"/>
      <c r="E47" s="74" t="s">
        <v>86</v>
      </c>
      <c r="F47" s="75" t="s">
        <v>79</v>
      </c>
      <c r="G47" s="18">
        <v>481000527</v>
      </c>
      <c r="H47" s="19" t="s">
        <v>67</v>
      </c>
      <c r="I47" s="18" t="s">
        <v>17</v>
      </c>
      <c r="J47" s="19" t="s">
        <v>18</v>
      </c>
      <c r="K47" s="20">
        <v>3957.16</v>
      </c>
      <c r="L47" s="21">
        <v>3950.15</v>
      </c>
      <c r="M47" s="22">
        <f>K47-L47</f>
        <v>7.0099999999997635</v>
      </c>
      <c r="N47" s="23">
        <f>(M47/K47)*100</f>
        <v>0.17714724701553042</v>
      </c>
    </row>
    <row r="48" spans="3:15" ht="16.5" thickBot="1" x14ac:dyDescent="0.3">
      <c r="C48" s="82"/>
      <c r="D48" s="83" t="s">
        <v>13</v>
      </c>
      <c r="E48" s="84" t="s">
        <v>87</v>
      </c>
      <c r="F48" s="85" t="s">
        <v>88</v>
      </c>
      <c r="G48" s="86">
        <v>161003799</v>
      </c>
      <c r="H48" s="83" t="s">
        <v>60</v>
      </c>
      <c r="I48" s="86" t="s">
        <v>89</v>
      </c>
      <c r="J48" s="83" t="s">
        <v>84</v>
      </c>
      <c r="K48" s="87">
        <v>3783.01</v>
      </c>
      <c r="L48" s="87">
        <v>3652.45</v>
      </c>
      <c r="M48" s="88">
        <f>K48-L48</f>
        <v>130.5600000000004</v>
      </c>
      <c r="N48" s="89">
        <f>(M48/K48)*100</f>
        <v>3.4512200602166101</v>
      </c>
    </row>
    <row r="49" spans="3:15" ht="16.5" thickBot="1" x14ac:dyDescent="0.3">
      <c r="C49" s="90"/>
      <c r="D49" s="83" t="s">
        <v>13</v>
      </c>
      <c r="E49" s="92"/>
      <c r="F49" s="93"/>
      <c r="G49" s="94">
        <v>162001150</v>
      </c>
      <c r="H49" s="91" t="s">
        <v>67</v>
      </c>
      <c r="I49" s="94" t="s">
        <v>85</v>
      </c>
      <c r="J49" s="91" t="s">
        <v>18</v>
      </c>
      <c r="K49" s="95"/>
      <c r="L49" s="95"/>
      <c r="M49" s="96"/>
      <c r="N49" s="97"/>
    </row>
    <row r="50" spans="3:15" ht="15.75" x14ac:dyDescent="0.25">
      <c r="C50" s="14"/>
      <c r="D50" s="73" t="s">
        <v>19</v>
      </c>
      <c r="E50" s="74" t="s">
        <v>90</v>
      </c>
      <c r="F50" s="75" t="s">
        <v>88</v>
      </c>
      <c r="G50" s="18">
        <v>162000208</v>
      </c>
      <c r="H50" s="19" t="s">
        <v>73</v>
      </c>
      <c r="I50" s="18" t="s">
        <v>30</v>
      </c>
      <c r="J50" s="19" t="s">
        <v>18</v>
      </c>
      <c r="K50" s="18">
        <v>4047.44</v>
      </c>
      <c r="L50" s="21">
        <v>4013</v>
      </c>
      <c r="M50" s="21">
        <f t="shared" si="6"/>
        <v>34.440000000000055</v>
      </c>
      <c r="N50" s="70">
        <f t="shared" si="7"/>
        <v>0.85090822841104641</v>
      </c>
    </row>
    <row r="51" spans="3:15" ht="15.75" x14ac:dyDescent="0.25">
      <c r="C51" s="14"/>
      <c r="D51" s="73" t="s">
        <v>19</v>
      </c>
      <c r="E51" s="74" t="s">
        <v>91</v>
      </c>
      <c r="F51" s="75" t="s">
        <v>88</v>
      </c>
      <c r="G51" s="98">
        <v>151000695</v>
      </c>
      <c r="H51" s="99" t="s">
        <v>79</v>
      </c>
      <c r="I51" s="98" t="s">
        <v>25</v>
      </c>
      <c r="J51" s="99" t="s">
        <v>18</v>
      </c>
      <c r="K51" s="20">
        <v>3954.42</v>
      </c>
      <c r="L51" s="21">
        <v>3923.95</v>
      </c>
      <c r="M51" s="22">
        <f>K51-L51</f>
        <v>30.470000000000255</v>
      </c>
      <c r="N51" s="23">
        <f>(M51/K51)*100</f>
        <v>0.77053019153251945</v>
      </c>
    </row>
    <row r="52" spans="3:15" ht="15.75" x14ac:dyDescent="0.25">
      <c r="C52" s="14"/>
      <c r="D52" s="73" t="s">
        <v>31</v>
      </c>
      <c r="E52" s="74" t="s">
        <v>92</v>
      </c>
      <c r="F52" s="75" t="s">
        <v>88</v>
      </c>
      <c r="G52" s="18">
        <v>462001329</v>
      </c>
      <c r="H52" s="19" t="s">
        <v>73</v>
      </c>
      <c r="I52" s="18" t="s">
        <v>93</v>
      </c>
      <c r="J52" s="19" t="s">
        <v>18</v>
      </c>
      <c r="K52" s="18">
        <v>3903.14</v>
      </c>
      <c r="L52" s="21">
        <v>3594.75</v>
      </c>
      <c r="M52" s="22">
        <f>K52-L52</f>
        <v>308.38999999999987</v>
      </c>
      <c r="N52" s="23">
        <f>(M52/K52)*100</f>
        <v>7.9010745194894332</v>
      </c>
    </row>
    <row r="53" spans="3:15" ht="15.75" x14ac:dyDescent="0.25">
      <c r="C53" s="72" t="s">
        <v>55</v>
      </c>
      <c r="D53" s="73"/>
      <c r="E53" s="74" t="s">
        <v>94</v>
      </c>
      <c r="F53" s="75" t="s">
        <v>88</v>
      </c>
      <c r="G53" s="18">
        <v>481000529</v>
      </c>
      <c r="H53" s="19" t="s">
        <v>73</v>
      </c>
      <c r="I53" s="18" t="s">
        <v>17</v>
      </c>
      <c r="J53" s="19" t="s">
        <v>18</v>
      </c>
      <c r="K53" s="18">
        <v>3906.22</v>
      </c>
      <c r="L53" s="21">
        <v>3900.2</v>
      </c>
      <c r="M53" s="22">
        <f>K53-L53</f>
        <v>6.0199999999999818</v>
      </c>
      <c r="N53" s="23">
        <f>(M53/K53)*100</f>
        <v>0.1541131835892495</v>
      </c>
    </row>
    <row r="54" spans="3:15" ht="15.75" x14ac:dyDescent="0.25">
      <c r="C54" s="72" t="s">
        <v>12</v>
      </c>
      <c r="D54" s="73" t="s">
        <v>13</v>
      </c>
      <c r="E54" s="74" t="s">
        <v>95</v>
      </c>
      <c r="F54" s="75" t="s">
        <v>88</v>
      </c>
      <c r="G54" s="18">
        <v>451000272</v>
      </c>
      <c r="H54" s="19" t="s">
        <v>73</v>
      </c>
      <c r="I54" s="18" t="s">
        <v>17</v>
      </c>
      <c r="J54" s="19" t="s">
        <v>18</v>
      </c>
      <c r="K54" s="18">
        <v>3989.18</v>
      </c>
      <c r="L54" s="21">
        <v>3978.15</v>
      </c>
      <c r="M54" s="22">
        <f t="shared" si="6"/>
        <v>11.029999999999745</v>
      </c>
      <c r="N54" s="23">
        <f t="shared" si="7"/>
        <v>0.27649792689223718</v>
      </c>
      <c r="O54" t="s">
        <v>261</v>
      </c>
    </row>
    <row r="55" spans="3:15" ht="15.75" x14ac:dyDescent="0.25">
      <c r="C55" s="14"/>
      <c r="D55" s="73" t="s">
        <v>31</v>
      </c>
      <c r="E55" s="74" t="s">
        <v>96</v>
      </c>
      <c r="F55" s="75" t="s">
        <v>88</v>
      </c>
      <c r="G55" s="18">
        <v>462001941</v>
      </c>
      <c r="H55" s="19" t="s">
        <v>79</v>
      </c>
      <c r="I55" s="18" t="s">
        <v>97</v>
      </c>
      <c r="J55" s="19" t="s">
        <v>18</v>
      </c>
      <c r="K55" s="20">
        <v>3969.02</v>
      </c>
      <c r="L55" s="21">
        <v>3818.15</v>
      </c>
      <c r="M55" s="22">
        <f>K55-L55</f>
        <v>150.86999999999989</v>
      </c>
      <c r="N55" s="23">
        <f>(M55/K55)*100</f>
        <v>3.8011902182402681</v>
      </c>
      <c r="O55">
        <v>660</v>
      </c>
    </row>
    <row r="56" spans="3:15" ht="16.5" thickBot="1" x14ac:dyDescent="0.3">
      <c r="C56" s="14"/>
      <c r="D56" s="73" t="s">
        <v>19</v>
      </c>
      <c r="E56" s="74" t="s">
        <v>98</v>
      </c>
      <c r="F56" s="75" t="s">
        <v>99</v>
      </c>
      <c r="G56" s="18">
        <v>161002535</v>
      </c>
      <c r="H56" s="19" t="s">
        <v>88</v>
      </c>
      <c r="I56" s="18" t="s">
        <v>48</v>
      </c>
      <c r="J56" s="19" t="s">
        <v>18</v>
      </c>
      <c r="K56" s="20">
        <v>3991.63</v>
      </c>
      <c r="L56" s="21">
        <v>3971.3</v>
      </c>
      <c r="M56" s="22">
        <f>K56-L56</f>
        <v>20.329999999999927</v>
      </c>
      <c r="N56" s="23">
        <f>(M56/K56)*100</f>
        <v>0.50931574319262873</v>
      </c>
    </row>
    <row r="57" spans="3:15" ht="16.5" thickBot="1" x14ac:dyDescent="0.3">
      <c r="C57" s="82"/>
      <c r="D57" s="83" t="s">
        <v>19</v>
      </c>
      <c r="E57" s="84" t="s">
        <v>100</v>
      </c>
      <c r="F57" s="85" t="s">
        <v>99</v>
      </c>
      <c r="G57" s="86">
        <v>151000740</v>
      </c>
      <c r="H57" s="83" t="s">
        <v>88</v>
      </c>
      <c r="I57" s="86" t="s">
        <v>21</v>
      </c>
      <c r="J57" s="83" t="s">
        <v>43</v>
      </c>
      <c r="K57" s="87">
        <v>3921.23</v>
      </c>
      <c r="L57" s="87">
        <v>3915.3</v>
      </c>
      <c r="M57" s="88">
        <f t="shared" ref="M57" si="8">K57-L57</f>
        <v>5.9299999999998363</v>
      </c>
      <c r="N57" s="89">
        <f t="shared" ref="N57" si="9">(M57/K57)*100</f>
        <v>0.15122805854285101</v>
      </c>
    </row>
    <row r="58" spans="3:15" ht="16.5" thickBot="1" x14ac:dyDescent="0.3">
      <c r="C58" s="90"/>
      <c r="D58" s="83" t="s">
        <v>19</v>
      </c>
      <c r="E58" s="92"/>
      <c r="F58" s="93"/>
      <c r="G58" s="94">
        <v>151000045</v>
      </c>
      <c r="H58" s="91" t="s">
        <v>99</v>
      </c>
      <c r="I58" s="94" t="s">
        <v>44</v>
      </c>
      <c r="J58" s="91" t="s">
        <v>18</v>
      </c>
      <c r="K58" s="95"/>
      <c r="L58" s="95"/>
      <c r="M58" s="96"/>
      <c r="N58" s="97"/>
    </row>
    <row r="59" spans="3:15" ht="15.75" x14ac:dyDescent="0.25">
      <c r="C59" s="72" t="s">
        <v>12</v>
      </c>
      <c r="D59" s="73" t="s">
        <v>13</v>
      </c>
      <c r="E59" s="74" t="s">
        <v>101</v>
      </c>
      <c r="F59" s="75" t="s">
        <v>99</v>
      </c>
      <c r="G59" s="18">
        <v>461000303</v>
      </c>
      <c r="H59" s="19" t="s">
        <v>79</v>
      </c>
      <c r="I59" s="18" t="s">
        <v>17</v>
      </c>
      <c r="J59" s="19" t="s">
        <v>18</v>
      </c>
      <c r="K59" s="20">
        <v>3864.95</v>
      </c>
      <c r="L59" s="21">
        <v>3856.95</v>
      </c>
      <c r="M59" s="22">
        <f>K59-L59</f>
        <v>8</v>
      </c>
      <c r="N59" s="23">
        <f>(M59/K59)*100</f>
        <v>0.20698844745727632</v>
      </c>
      <c r="O59" t="s">
        <v>261</v>
      </c>
    </row>
    <row r="60" spans="3:15" ht="15.75" x14ac:dyDescent="0.25">
      <c r="C60" s="72" t="s">
        <v>12</v>
      </c>
      <c r="D60" s="73" t="s">
        <v>13</v>
      </c>
      <c r="E60" s="74" t="s">
        <v>102</v>
      </c>
      <c r="F60" s="75" t="s">
        <v>99</v>
      </c>
      <c r="G60" s="18">
        <v>451000273</v>
      </c>
      <c r="H60" s="19" t="s">
        <v>79</v>
      </c>
      <c r="I60" s="18" t="s">
        <v>17</v>
      </c>
      <c r="J60" s="19" t="s">
        <v>18</v>
      </c>
      <c r="K60" s="20">
        <v>3893.45</v>
      </c>
      <c r="L60" s="21">
        <v>3882.4</v>
      </c>
      <c r="M60" s="22">
        <f>K60-L60</f>
        <v>11.049999999999727</v>
      </c>
      <c r="N60" s="23">
        <f>(M60/K60)*100</f>
        <v>0.28380998857054096</v>
      </c>
      <c r="O60" t="s">
        <v>261</v>
      </c>
    </row>
    <row r="61" spans="3:15" ht="16.5" thickBot="1" x14ac:dyDescent="0.3">
      <c r="C61" s="14"/>
      <c r="D61" s="73" t="s">
        <v>19</v>
      </c>
      <c r="E61" s="74" t="s">
        <v>103</v>
      </c>
      <c r="F61" s="75" t="s">
        <v>104</v>
      </c>
      <c r="G61" s="18">
        <v>151000697</v>
      </c>
      <c r="H61" s="19" t="s">
        <v>99</v>
      </c>
      <c r="I61" s="18" t="s">
        <v>25</v>
      </c>
      <c r="J61" s="19" t="s">
        <v>18</v>
      </c>
      <c r="K61" s="20">
        <v>3916.84</v>
      </c>
      <c r="L61" s="21">
        <v>3880.8</v>
      </c>
      <c r="M61" s="22">
        <f t="shared" ref="M61:M62" si="10">K61-L61</f>
        <v>36.039999999999964</v>
      </c>
      <c r="N61" s="23">
        <f t="shared" ref="N61:N62" si="11">(M61/K61)*100</f>
        <v>0.92012949214162343</v>
      </c>
    </row>
    <row r="62" spans="3:15" ht="16.5" thickBot="1" x14ac:dyDescent="0.3">
      <c r="C62" s="82"/>
      <c r="D62" s="83" t="s">
        <v>81</v>
      </c>
      <c r="E62" s="84" t="s">
        <v>105</v>
      </c>
      <c r="F62" s="85" t="s">
        <v>104</v>
      </c>
      <c r="G62" s="86">
        <v>161000323</v>
      </c>
      <c r="H62" s="83" t="s">
        <v>79</v>
      </c>
      <c r="I62" s="86" t="s">
        <v>106</v>
      </c>
      <c r="J62" s="83" t="s">
        <v>84</v>
      </c>
      <c r="K62" s="87">
        <v>4176.6000000000004</v>
      </c>
      <c r="L62" s="87">
        <v>4136.5</v>
      </c>
      <c r="M62" s="88">
        <f t="shared" si="10"/>
        <v>40.100000000000364</v>
      </c>
      <c r="N62" s="89">
        <f t="shared" si="11"/>
        <v>0.96011109514917303</v>
      </c>
    </row>
    <row r="63" spans="3:15" ht="16.5" thickBot="1" x14ac:dyDescent="0.3">
      <c r="C63" s="90"/>
      <c r="D63" s="83" t="s">
        <v>81</v>
      </c>
      <c r="E63" s="92"/>
      <c r="F63" s="93"/>
      <c r="G63" s="94">
        <v>162001153</v>
      </c>
      <c r="H63" s="91" t="s">
        <v>99</v>
      </c>
      <c r="I63" s="94" t="s">
        <v>85</v>
      </c>
      <c r="J63" s="91" t="s">
        <v>18</v>
      </c>
      <c r="K63" s="95"/>
      <c r="L63" s="95"/>
      <c r="M63" s="96"/>
      <c r="N63" s="97"/>
    </row>
    <row r="64" spans="3:15" ht="16.5" thickBot="1" x14ac:dyDescent="0.3">
      <c r="C64" s="82"/>
      <c r="D64" s="83" t="s">
        <v>19</v>
      </c>
      <c r="E64" s="84" t="s">
        <v>107</v>
      </c>
      <c r="F64" s="85" t="s">
        <v>104</v>
      </c>
      <c r="G64" s="86">
        <v>161010194</v>
      </c>
      <c r="H64" s="83" t="s">
        <v>99</v>
      </c>
      <c r="I64" s="86" t="s">
        <v>21</v>
      </c>
      <c r="J64" s="83" t="s">
        <v>43</v>
      </c>
      <c r="K64" s="87">
        <v>3786.88</v>
      </c>
      <c r="L64" s="87">
        <v>3759.2</v>
      </c>
      <c r="M64" s="88">
        <f t="shared" ref="M64" si="12">K64-L64</f>
        <v>27.680000000000291</v>
      </c>
      <c r="N64" s="89">
        <f t="shared" ref="N64" si="13">(M64/K64)*100</f>
        <v>0.73094473550786632</v>
      </c>
    </row>
    <row r="65" spans="3:15" ht="16.5" thickBot="1" x14ac:dyDescent="0.3">
      <c r="C65" s="90"/>
      <c r="D65" s="83" t="s">
        <v>19</v>
      </c>
      <c r="E65" s="92"/>
      <c r="F65" s="93"/>
      <c r="G65" s="94">
        <v>141000001</v>
      </c>
      <c r="H65" s="91" t="s">
        <v>104</v>
      </c>
      <c r="I65" s="94" t="s">
        <v>44</v>
      </c>
      <c r="J65" s="91" t="s">
        <v>18</v>
      </c>
      <c r="K65" s="95"/>
      <c r="L65" s="95"/>
      <c r="M65" s="96"/>
      <c r="N65" s="97"/>
    </row>
    <row r="66" spans="3:15" ht="16.5" thickBot="1" x14ac:dyDescent="0.3">
      <c r="C66" s="72" t="s">
        <v>12</v>
      </c>
      <c r="D66" s="73" t="s">
        <v>13</v>
      </c>
      <c r="E66" s="74" t="s">
        <v>108</v>
      </c>
      <c r="F66" s="75" t="s">
        <v>104</v>
      </c>
      <c r="G66" s="18">
        <v>461000304</v>
      </c>
      <c r="H66" s="19" t="s">
        <v>88</v>
      </c>
      <c r="I66" s="18" t="s">
        <v>17</v>
      </c>
      <c r="J66" s="19" t="s">
        <v>18</v>
      </c>
      <c r="K66" s="20">
        <v>4119</v>
      </c>
      <c r="L66" s="21">
        <v>4101.7</v>
      </c>
      <c r="M66" s="22">
        <f t="shared" ref="M66:M67" si="14">K66-L66</f>
        <v>17.300000000000182</v>
      </c>
      <c r="N66" s="23">
        <f t="shared" ref="N66:N67" si="15">(M66/K66)*100</f>
        <v>0.42000485554746736</v>
      </c>
      <c r="O66" t="s">
        <v>261</v>
      </c>
    </row>
    <row r="67" spans="3:15" ht="16.5" thickBot="1" x14ac:dyDescent="0.3">
      <c r="C67" s="82"/>
      <c r="D67" s="83" t="s">
        <v>81</v>
      </c>
      <c r="E67" s="84" t="s">
        <v>109</v>
      </c>
      <c r="F67" s="85" t="s">
        <v>104</v>
      </c>
      <c r="G67" s="86">
        <v>161000393</v>
      </c>
      <c r="H67" s="83" t="s">
        <v>88</v>
      </c>
      <c r="I67" s="86" t="s">
        <v>110</v>
      </c>
      <c r="J67" s="83" t="s">
        <v>84</v>
      </c>
      <c r="K67" s="87">
        <v>4101.8999999999996</v>
      </c>
      <c r="L67" s="87">
        <v>4069.1</v>
      </c>
      <c r="M67" s="88">
        <f t="shared" si="14"/>
        <v>32.799999999999727</v>
      </c>
      <c r="N67" s="89">
        <f t="shared" si="15"/>
        <v>0.79962944001559599</v>
      </c>
    </row>
    <row r="68" spans="3:15" ht="16.5" thickBot="1" x14ac:dyDescent="0.3">
      <c r="C68" s="90"/>
      <c r="D68" s="83" t="s">
        <v>81</v>
      </c>
      <c r="E68" s="92"/>
      <c r="F68" s="93"/>
      <c r="G68" s="94">
        <v>162001154</v>
      </c>
      <c r="H68" s="91" t="s">
        <v>99</v>
      </c>
      <c r="I68" s="94" t="s">
        <v>85</v>
      </c>
      <c r="J68" s="91" t="s">
        <v>18</v>
      </c>
      <c r="K68" s="95"/>
      <c r="L68" s="95"/>
      <c r="M68" s="96"/>
      <c r="N68" s="97"/>
    </row>
    <row r="69" spans="3:15" ht="15.75" x14ac:dyDescent="0.25">
      <c r="C69" s="72"/>
      <c r="D69" s="73" t="s">
        <v>19</v>
      </c>
      <c r="E69" s="74" t="s">
        <v>111</v>
      </c>
      <c r="F69" s="75" t="s">
        <v>104</v>
      </c>
      <c r="G69" s="76">
        <v>161005745</v>
      </c>
      <c r="H69" s="77" t="s">
        <v>99</v>
      </c>
      <c r="I69" s="76" t="s">
        <v>25</v>
      </c>
      <c r="J69" s="77" t="s">
        <v>18</v>
      </c>
      <c r="K69" s="78">
        <v>4114.3</v>
      </c>
      <c r="L69" s="79">
        <v>4074.4</v>
      </c>
      <c r="M69" s="80">
        <f>K69-L69</f>
        <v>39.900000000000091</v>
      </c>
      <c r="N69" s="81">
        <f>(M69/K69)*100</f>
        <v>0.96978829934618505</v>
      </c>
      <c r="O69">
        <v>210</v>
      </c>
    </row>
    <row r="70" spans="3:15" ht="15.75" x14ac:dyDescent="0.25">
      <c r="C70" s="100"/>
      <c r="D70" s="15" t="s">
        <v>19</v>
      </c>
      <c r="E70" s="16" t="s">
        <v>112</v>
      </c>
      <c r="F70" s="17" t="s">
        <v>104</v>
      </c>
      <c r="G70" s="98">
        <v>151001190</v>
      </c>
      <c r="H70" s="99" t="s">
        <v>99</v>
      </c>
      <c r="I70" s="98" t="s">
        <v>113</v>
      </c>
      <c r="J70" s="99" t="s">
        <v>18</v>
      </c>
      <c r="K70" s="101">
        <v>3914.2</v>
      </c>
      <c r="L70" s="22">
        <v>3895.8</v>
      </c>
      <c r="M70" s="22">
        <f t="shared" ref="M70" si="16">K70-L70</f>
        <v>18.399999999999636</v>
      </c>
      <c r="N70" s="23">
        <f t="shared" ref="N70" si="17">(M70/K70)*100</f>
        <v>0.47008328649531544</v>
      </c>
    </row>
    <row r="71" spans="3:15" ht="15.75" x14ac:dyDescent="0.25">
      <c r="C71" s="100" t="s">
        <v>12</v>
      </c>
      <c r="D71" s="15" t="s">
        <v>13</v>
      </c>
      <c r="E71" s="16" t="s">
        <v>114</v>
      </c>
      <c r="F71" s="17" t="s">
        <v>115</v>
      </c>
      <c r="G71" s="98">
        <v>461000305</v>
      </c>
      <c r="H71" s="99" t="s">
        <v>99</v>
      </c>
      <c r="I71" s="98" t="s">
        <v>17</v>
      </c>
      <c r="J71" s="99" t="s">
        <v>18</v>
      </c>
      <c r="K71" s="101">
        <v>4015.8</v>
      </c>
      <c r="L71" s="22">
        <v>4004.4</v>
      </c>
      <c r="M71" s="22">
        <f>K71-L71</f>
        <v>11.400000000000091</v>
      </c>
      <c r="N71" s="23">
        <f>(M71/K71)*100</f>
        <v>0.2838786792170947</v>
      </c>
      <c r="O71" t="s">
        <v>261</v>
      </c>
    </row>
    <row r="72" spans="3:15" ht="15.75" x14ac:dyDescent="0.25">
      <c r="C72" s="100"/>
      <c r="D72" s="15" t="s">
        <v>19</v>
      </c>
      <c r="E72" s="16" t="s">
        <v>116</v>
      </c>
      <c r="F72" s="17" t="s">
        <v>115</v>
      </c>
      <c r="G72" s="98">
        <v>162000214</v>
      </c>
      <c r="H72" s="99" t="s">
        <v>99</v>
      </c>
      <c r="I72" s="98" t="s">
        <v>30</v>
      </c>
      <c r="J72" s="99" t="s">
        <v>18</v>
      </c>
      <c r="K72" s="101">
        <v>4018.09</v>
      </c>
      <c r="L72" s="22">
        <v>3987.95</v>
      </c>
      <c r="M72" s="22">
        <f>K72-L72</f>
        <v>30.140000000000327</v>
      </c>
      <c r="N72" s="23">
        <f>(M72/K72)*100</f>
        <v>0.75010763820622051</v>
      </c>
    </row>
    <row r="73" spans="3:15" ht="15.75" x14ac:dyDescent="0.25">
      <c r="C73" s="72" t="s">
        <v>12</v>
      </c>
      <c r="D73" s="102" t="s">
        <v>13</v>
      </c>
      <c r="E73" s="103" t="s">
        <v>117</v>
      </c>
      <c r="F73" s="104" t="s">
        <v>115</v>
      </c>
      <c r="G73" s="18">
        <v>451000274</v>
      </c>
      <c r="H73" s="19" t="s">
        <v>99</v>
      </c>
      <c r="I73" s="18" t="s">
        <v>17</v>
      </c>
      <c r="J73" s="19" t="s">
        <v>18</v>
      </c>
      <c r="K73" s="20">
        <v>4032.4</v>
      </c>
      <c r="L73" s="21">
        <v>4017.5</v>
      </c>
      <c r="M73" s="21">
        <f>K73-L73</f>
        <v>14.900000000000091</v>
      </c>
      <c r="N73" s="70">
        <f>(M73/K73)*100</f>
        <v>0.36950699335383619</v>
      </c>
      <c r="O73" t="s">
        <v>261</v>
      </c>
    </row>
    <row r="74" spans="3:15" ht="16.5" thickBot="1" x14ac:dyDescent="0.3">
      <c r="C74" s="14"/>
      <c r="D74" s="73" t="s">
        <v>19</v>
      </c>
      <c r="E74" s="74" t="s">
        <v>118</v>
      </c>
      <c r="F74" s="75" t="s">
        <v>115</v>
      </c>
      <c r="G74" s="18">
        <v>161005747</v>
      </c>
      <c r="H74" s="19" t="s">
        <v>104</v>
      </c>
      <c r="I74" s="18" t="s">
        <v>25</v>
      </c>
      <c r="J74" s="19" t="s">
        <v>18</v>
      </c>
      <c r="K74" s="20">
        <v>3281.85</v>
      </c>
      <c r="L74" s="21">
        <v>3263.95</v>
      </c>
      <c r="M74" s="22">
        <f>K74-L74</f>
        <v>17.900000000000091</v>
      </c>
      <c r="N74" s="23">
        <f>(M74/K74)*100</f>
        <v>0.54542407483584232</v>
      </c>
    </row>
    <row r="75" spans="3:15" ht="16.5" thickBot="1" x14ac:dyDescent="0.3">
      <c r="C75" s="82"/>
      <c r="D75" s="83" t="s">
        <v>81</v>
      </c>
      <c r="E75" s="84" t="s">
        <v>119</v>
      </c>
      <c r="F75" s="85" t="s">
        <v>115</v>
      </c>
      <c r="G75" s="86">
        <v>161000324</v>
      </c>
      <c r="H75" s="83" t="s">
        <v>88</v>
      </c>
      <c r="I75" s="86" t="s">
        <v>106</v>
      </c>
      <c r="J75" s="83" t="s">
        <v>84</v>
      </c>
      <c r="K75" s="87">
        <v>4122</v>
      </c>
      <c r="L75" s="87">
        <v>4064.7</v>
      </c>
      <c r="M75" s="88">
        <f t="shared" ref="M75" si="18">K75-L75</f>
        <v>57.300000000000182</v>
      </c>
      <c r="N75" s="89">
        <f t="shared" ref="N75" si="19">(M75/K75)*100</f>
        <v>1.3901018922853028</v>
      </c>
    </row>
    <row r="76" spans="3:15" ht="16.5" thickBot="1" x14ac:dyDescent="0.3">
      <c r="C76" s="90"/>
      <c r="D76" s="83" t="s">
        <v>81</v>
      </c>
      <c r="E76" s="92"/>
      <c r="F76" s="93"/>
      <c r="G76" s="94">
        <v>162001155</v>
      </c>
      <c r="H76" s="91" t="s">
        <v>99</v>
      </c>
      <c r="I76" s="94" t="s">
        <v>85</v>
      </c>
      <c r="J76" s="91" t="s">
        <v>18</v>
      </c>
      <c r="K76" s="95"/>
      <c r="L76" s="95"/>
      <c r="M76" s="96"/>
      <c r="N76" s="97"/>
    </row>
    <row r="77" spans="3:15" ht="15.75" x14ac:dyDescent="0.25">
      <c r="C77" s="72" t="s">
        <v>12</v>
      </c>
      <c r="D77" s="73" t="s">
        <v>13</v>
      </c>
      <c r="E77" s="74" t="s">
        <v>120</v>
      </c>
      <c r="F77" s="75" t="s">
        <v>115</v>
      </c>
      <c r="G77" s="18">
        <v>461000306</v>
      </c>
      <c r="H77" s="19" t="s">
        <v>99</v>
      </c>
      <c r="I77" s="18" t="s">
        <v>17</v>
      </c>
      <c r="J77" s="19" t="s">
        <v>18</v>
      </c>
      <c r="K77" s="20">
        <v>3891.6</v>
      </c>
      <c r="L77" s="21">
        <v>3882.6</v>
      </c>
      <c r="M77" s="22">
        <f t="shared" ref="M77:M87" si="20">K77-L77</f>
        <v>9</v>
      </c>
      <c r="N77" s="23">
        <f t="shared" ref="N77:N87" si="21">(M77/K77)*100</f>
        <v>0.23126734505087881</v>
      </c>
      <c r="O77" t="s">
        <v>261</v>
      </c>
    </row>
    <row r="78" spans="3:15" ht="15.75" x14ac:dyDescent="0.25">
      <c r="C78" s="72"/>
      <c r="D78" s="73" t="s">
        <v>19</v>
      </c>
      <c r="E78" s="74" t="s">
        <v>121</v>
      </c>
      <c r="F78" s="75" t="s">
        <v>115</v>
      </c>
      <c r="G78" s="76">
        <v>161002858</v>
      </c>
      <c r="H78" s="77" t="s">
        <v>104</v>
      </c>
      <c r="I78" s="76" t="s">
        <v>62</v>
      </c>
      <c r="J78" s="77" t="s">
        <v>18</v>
      </c>
      <c r="K78" s="78">
        <v>3946.38</v>
      </c>
      <c r="L78" s="79">
        <v>3921.5</v>
      </c>
      <c r="M78" s="80">
        <f t="shared" si="20"/>
        <v>24.880000000000109</v>
      </c>
      <c r="N78" s="81">
        <f t="shared" si="21"/>
        <v>0.6304511983133938</v>
      </c>
      <c r="O78">
        <v>660</v>
      </c>
    </row>
    <row r="79" spans="3:15" ht="16.5" thickBot="1" x14ac:dyDescent="0.3">
      <c r="C79" s="105"/>
      <c r="D79" s="106" t="s">
        <v>19</v>
      </c>
      <c r="E79" s="107" t="s">
        <v>122</v>
      </c>
      <c r="F79" s="108" t="s">
        <v>115</v>
      </c>
      <c r="G79" s="63">
        <v>151000741</v>
      </c>
      <c r="H79" s="109" t="s">
        <v>104</v>
      </c>
      <c r="I79" s="63" t="s">
        <v>21</v>
      </c>
      <c r="J79" s="109" t="s">
        <v>18</v>
      </c>
      <c r="K79" s="64">
        <v>3980.73</v>
      </c>
      <c r="L79" s="110">
        <v>3956.4</v>
      </c>
      <c r="M79" s="110">
        <f t="shared" si="20"/>
        <v>24.329999999999927</v>
      </c>
      <c r="N79" s="111">
        <f t="shared" si="21"/>
        <v>0.61119442916248845</v>
      </c>
    </row>
    <row r="80" spans="3:15" ht="15.75" x14ac:dyDescent="0.25">
      <c r="C80" s="112" t="s">
        <v>12</v>
      </c>
      <c r="D80" s="113" t="s">
        <v>13</v>
      </c>
      <c r="E80" s="114" t="s">
        <v>123</v>
      </c>
      <c r="F80" s="115" t="s">
        <v>115</v>
      </c>
      <c r="G80" s="116">
        <v>461000307</v>
      </c>
      <c r="H80" s="113" t="s">
        <v>104</v>
      </c>
      <c r="I80" s="116" t="s">
        <v>17</v>
      </c>
      <c r="J80" s="113" t="s">
        <v>18</v>
      </c>
      <c r="K80" s="117">
        <v>3802.57</v>
      </c>
      <c r="L80" s="118">
        <v>3797.55</v>
      </c>
      <c r="M80" s="118">
        <f t="shared" si="20"/>
        <v>5.0199999999999818</v>
      </c>
      <c r="N80" s="119">
        <f t="shared" si="21"/>
        <v>0.13201597866705889</v>
      </c>
      <c r="O80">
        <v>210</v>
      </c>
    </row>
    <row r="81" spans="3:15" ht="16.5" thickBot="1" x14ac:dyDescent="0.3">
      <c r="C81" s="112" t="s">
        <v>12</v>
      </c>
      <c r="D81" s="120" t="s">
        <v>13</v>
      </c>
      <c r="E81" s="121" t="s">
        <v>124</v>
      </c>
      <c r="F81" s="122" t="s">
        <v>125</v>
      </c>
      <c r="G81" s="123">
        <v>451000290</v>
      </c>
      <c r="H81" s="120" t="s">
        <v>126</v>
      </c>
      <c r="I81" s="123" t="s">
        <v>17</v>
      </c>
      <c r="J81" s="120" t="s">
        <v>18</v>
      </c>
      <c r="K81" s="124"/>
      <c r="L81" s="125"/>
      <c r="M81" s="125"/>
      <c r="N81" s="126"/>
      <c r="O81">
        <v>210</v>
      </c>
    </row>
    <row r="82" spans="3:15" ht="15.75" x14ac:dyDescent="0.25">
      <c r="C82" s="72" t="s">
        <v>12</v>
      </c>
      <c r="D82" s="102" t="s">
        <v>13</v>
      </c>
      <c r="E82" s="103" t="s">
        <v>127</v>
      </c>
      <c r="F82" s="104" t="s">
        <v>47</v>
      </c>
      <c r="G82" s="18">
        <v>461000308</v>
      </c>
      <c r="H82" s="19" t="s">
        <v>104</v>
      </c>
      <c r="I82" s="18" t="s">
        <v>17</v>
      </c>
      <c r="J82" s="19" t="s">
        <v>18</v>
      </c>
      <c r="K82" s="20">
        <v>3632.61</v>
      </c>
      <c r="L82" s="21">
        <v>3623.95</v>
      </c>
      <c r="M82" s="21">
        <f t="shared" si="20"/>
        <v>8.6600000000003092</v>
      </c>
      <c r="N82" s="70">
        <f t="shared" si="21"/>
        <v>0.23839608435808715</v>
      </c>
      <c r="O82" t="s">
        <v>261</v>
      </c>
    </row>
    <row r="83" spans="3:15" ht="15.75" x14ac:dyDescent="0.25">
      <c r="C83" s="14"/>
      <c r="D83" s="73" t="s">
        <v>19</v>
      </c>
      <c r="E83" s="74" t="s">
        <v>128</v>
      </c>
      <c r="F83" s="75" t="s">
        <v>47</v>
      </c>
      <c r="G83" s="18">
        <v>162003870</v>
      </c>
      <c r="H83" s="19" t="s">
        <v>104</v>
      </c>
      <c r="I83" s="18" t="s">
        <v>129</v>
      </c>
      <c r="J83" s="19" t="s">
        <v>18</v>
      </c>
      <c r="K83" s="20">
        <v>4067.78</v>
      </c>
      <c r="L83" s="21">
        <v>4039.3</v>
      </c>
      <c r="M83" s="22">
        <f t="shared" si="20"/>
        <v>28.480000000000018</v>
      </c>
      <c r="N83" s="23">
        <f t="shared" si="21"/>
        <v>0.70013619222278534</v>
      </c>
      <c r="O83">
        <v>210</v>
      </c>
    </row>
    <row r="84" spans="3:15" ht="15.75" x14ac:dyDescent="0.25">
      <c r="C84" s="14"/>
      <c r="D84" s="73" t="s">
        <v>19</v>
      </c>
      <c r="E84" s="74" t="s">
        <v>130</v>
      </c>
      <c r="F84" s="75" t="s">
        <v>47</v>
      </c>
      <c r="G84" s="18">
        <v>162003875</v>
      </c>
      <c r="H84" s="19" t="s">
        <v>115</v>
      </c>
      <c r="I84" s="18" t="s">
        <v>129</v>
      </c>
      <c r="J84" s="19" t="s">
        <v>18</v>
      </c>
      <c r="K84" s="20">
        <v>3984.91</v>
      </c>
      <c r="L84" s="21">
        <v>3955.85</v>
      </c>
      <c r="M84" s="22">
        <f t="shared" si="20"/>
        <v>29.059999999999945</v>
      </c>
      <c r="N84" s="23">
        <f t="shared" si="21"/>
        <v>0.72925109977389568</v>
      </c>
    </row>
    <row r="85" spans="3:15" ht="16.5" thickBot="1" x14ac:dyDescent="0.3">
      <c r="C85" s="72" t="s">
        <v>12</v>
      </c>
      <c r="D85" s="73" t="s">
        <v>13</v>
      </c>
      <c r="E85" s="74" t="s">
        <v>131</v>
      </c>
      <c r="F85" s="75" t="s">
        <v>47</v>
      </c>
      <c r="G85" s="18">
        <v>461000309</v>
      </c>
      <c r="H85" s="19" t="s">
        <v>115</v>
      </c>
      <c r="I85" s="18" t="s">
        <v>17</v>
      </c>
      <c r="J85" s="19" t="s">
        <v>18</v>
      </c>
      <c r="K85" s="20">
        <v>3867.43</v>
      </c>
      <c r="L85" s="21">
        <v>3851.2</v>
      </c>
      <c r="M85" s="22">
        <f t="shared" si="20"/>
        <v>16.230000000000018</v>
      </c>
      <c r="N85" s="23">
        <f t="shared" si="21"/>
        <v>0.41965853292755184</v>
      </c>
      <c r="O85" t="s">
        <v>261</v>
      </c>
    </row>
    <row r="86" spans="3:15" ht="15.75" x14ac:dyDescent="0.25">
      <c r="C86" s="127"/>
      <c r="D86" s="128" t="s">
        <v>19</v>
      </c>
      <c r="E86" s="129" t="s">
        <v>132</v>
      </c>
      <c r="F86" s="130" t="s">
        <v>46</v>
      </c>
      <c r="G86" s="131">
        <v>151000122</v>
      </c>
      <c r="H86" s="128" t="s">
        <v>47</v>
      </c>
      <c r="I86" s="131" t="s">
        <v>48</v>
      </c>
      <c r="J86" s="128" t="s">
        <v>18</v>
      </c>
      <c r="K86" s="128">
        <v>4006.27</v>
      </c>
      <c r="L86" s="129">
        <v>3970.8</v>
      </c>
      <c r="M86" s="130">
        <f t="shared" si="20"/>
        <v>35.4699999999998</v>
      </c>
      <c r="N86" s="200">
        <f t="shared" si="21"/>
        <v>0.88536219475970923</v>
      </c>
      <c r="O86">
        <v>210</v>
      </c>
    </row>
    <row r="87" spans="3:15" ht="16.5" thickBot="1" x14ac:dyDescent="0.3">
      <c r="C87" s="132"/>
      <c r="D87" s="133" t="s">
        <v>19</v>
      </c>
      <c r="E87" s="134" t="s">
        <v>42</v>
      </c>
      <c r="F87" s="135" t="s">
        <v>37</v>
      </c>
      <c r="G87" s="136">
        <v>151000692</v>
      </c>
      <c r="H87" s="133" t="s">
        <v>28</v>
      </c>
      <c r="I87" s="136" t="s">
        <v>25</v>
      </c>
      <c r="J87" s="133" t="s">
        <v>43</v>
      </c>
      <c r="K87" s="64">
        <v>65.8</v>
      </c>
      <c r="L87" s="110">
        <v>65.45</v>
      </c>
      <c r="M87" s="110">
        <f t="shared" si="20"/>
        <v>0.34999999999999432</v>
      </c>
      <c r="N87" s="111">
        <f t="shared" si="21"/>
        <v>0.53191489361701272</v>
      </c>
      <c r="O87">
        <v>210</v>
      </c>
    </row>
    <row r="88" spans="3:15" ht="15.75" x14ac:dyDescent="0.25">
      <c r="C88" s="100"/>
      <c r="D88" s="137" t="s">
        <v>19</v>
      </c>
      <c r="E88" s="138" t="s">
        <v>133</v>
      </c>
      <c r="F88" s="139" t="s">
        <v>46</v>
      </c>
      <c r="G88" s="140">
        <v>161016235</v>
      </c>
      <c r="H88" s="137" t="s">
        <v>115</v>
      </c>
      <c r="I88" s="140" t="s">
        <v>113</v>
      </c>
      <c r="J88" s="137" t="s">
        <v>18</v>
      </c>
      <c r="K88" s="141">
        <v>3905.06</v>
      </c>
      <c r="L88" s="142">
        <v>3876.95</v>
      </c>
      <c r="M88" s="142">
        <f>K88-L88</f>
        <v>28.110000000000127</v>
      </c>
      <c r="N88" s="143">
        <f>(M88/K88)*100</f>
        <v>0.71983529062293861</v>
      </c>
    </row>
    <row r="89" spans="3:15" ht="16.5" thickBot="1" x14ac:dyDescent="0.3">
      <c r="C89" s="105"/>
      <c r="D89" s="120" t="s">
        <v>134</v>
      </c>
      <c r="E89" s="121" t="s">
        <v>135</v>
      </c>
      <c r="F89" s="122" t="s">
        <v>136</v>
      </c>
      <c r="G89" s="121" t="s">
        <v>135</v>
      </c>
      <c r="H89" s="122" t="s">
        <v>136</v>
      </c>
      <c r="I89" s="63" t="s">
        <v>134</v>
      </c>
      <c r="J89" s="109" t="s">
        <v>18</v>
      </c>
      <c r="K89" s="124"/>
      <c r="L89" s="125"/>
      <c r="M89" s="125"/>
      <c r="N89" s="126"/>
    </row>
    <row r="90" spans="3:15" ht="15.75" x14ac:dyDescent="0.25">
      <c r="C90" s="14" t="s">
        <v>12</v>
      </c>
      <c r="D90" s="67" t="s">
        <v>13</v>
      </c>
      <c r="E90" s="68" t="s">
        <v>137</v>
      </c>
      <c r="F90" s="69" t="s">
        <v>46</v>
      </c>
      <c r="G90" s="18">
        <v>461000310</v>
      </c>
      <c r="H90" s="19" t="s">
        <v>115</v>
      </c>
      <c r="I90" s="18" t="s">
        <v>17</v>
      </c>
      <c r="J90" s="19" t="s">
        <v>18</v>
      </c>
      <c r="K90" s="21">
        <v>4103.2</v>
      </c>
      <c r="L90" s="21">
        <v>4089.65</v>
      </c>
      <c r="M90" s="21">
        <f>K90-L90</f>
        <v>13.549999999999727</v>
      </c>
      <c r="N90" s="70">
        <f>(M90/K90)*100</f>
        <v>0.33023006434002067</v>
      </c>
      <c r="O90" t="s">
        <v>261</v>
      </c>
    </row>
    <row r="91" spans="3:15" ht="15.75" x14ac:dyDescent="0.25">
      <c r="C91" s="14"/>
      <c r="D91" s="102" t="s">
        <v>19</v>
      </c>
      <c r="E91" s="103" t="s">
        <v>138</v>
      </c>
      <c r="F91" s="104" t="s">
        <v>46</v>
      </c>
      <c r="G91" s="18">
        <v>161002860</v>
      </c>
      <c r="H91" s="19" t="s">
        <v>47</v>
      </c>
      <c r="I91" s="18" t="s">
        <v>62</v>
      </c>
      <c r="J91" s="19" t="s">
        <v>18</v>
      </c>
      <c r="K91" s="20">
        <v>4106.2299999999996</v>
      </c>
      <c r="L91" s="21">
        <v>4070.5</v>
      </c>
      <c r="M91" s="21">
        <f>K91-L91</f>
        <v>35.729999999999563</v>
      </c>
      <c r="N91" s="70">
        <f>(M91/K91)*100</f>
        <v>0.87014122443213271</v>
      </c>
      <c r="O91">
        <v>660</v>
      </c>
    </row>
    <row r="92" spans="3:15" ht="16.5" thickBot="1" x14ac:dyDescent="0.3">
      <c r="C92" s="14"/>
      <c r="D92" s="73" t="s">
        <v>19</v>
      </c>
      <c r="E92" s="74" t="s">
        <v>139</v>
      </c>
      <c r="F92" s="75" t="s">
        <v>46</v>
      </c>
      <c r="G92" s="18">
        <v>151000742</v>
      </c>
      <c r="H92" s="19" t="s">
        <v>47</v>
      </c>
      <c r="I92" s="18" t="s">
        <v>21</v>
      </c>
      <c r="J92" s="19" t="s">
        <v>18</v>
      </c>
      <c r="K92" s="20">
        <v>3845.74</v>
      </c>
      <c r="L92" s="21">
        <v>3824.55</v>
      </c>
      <c r="M92" s="21">
        <f>K92-L92</f>
        <v>21.1899999999996</v>
      </c>
      <c r="N92" s="70">
        <f>(M92/K92)*100</f>
        <v>0.55099928752332716</v>
      </c>
    </row>
    <row r="93" spans="3:15" ht="16.5" thickBot="1" x14ac:dyDescent="0.3">
      <c r="C93" s="82"/>
      <c r="D93" s="83" t="s">
        <v>19</v>
      </c>
      <c r="E93" s="84" t="s">
        <v>140</v>
      </c>
      <c r="F93" s="85" t="s">
        <v>46</v>
      </c>
      <c r="G93" s="86">
        <v>161010196</v>
      </c>
      <c r="H93" s="83" t="s">
        <v>47</v>
      </c>
      <c r="I93" s="86" t="s">
        <v>21</v>
      </c>
      <c r="J93" s="83" t="s">
        <v>43</v>
      </c>
      <c r="K93" s="87">
        <v>4079.73</v>
      </c>
      <c r="L93" s="87">
        <v>4054.8</v>
      </c>
      <c r="M93" s="88">
        <f t="shared" ref="M93" si="22">K93-L93</f>
        <v>24.929999999999836</v>
      </c>
      <c r="N93" s="89">
        <f t="shared" ref="N93" si="23">(M93/K93)*100</f>
        <v>0.61106985021067173</v>
      </c>
    </row>
    <row r="94" spans="3:15" ht="16.5" thickBot="1" x14ac:dyDescent="0.3">
      <c r="C94" s="90"/>
      <c r="D94" s="83" t="s">
        <v>19</v>
      </c>
      <c r="E94" s="92"/>
      <c r="F94" s="93"/>
      <c r="G94" s="94">
        <v>151000047</v>
      </c>
      <c r="H94" s="91" t="s">
        <v>46</v>
      </c>
      <c r="I94" s="94" t="s">
        <v>44</v>
      </c>
      <c r="J94" s="91" t="s">
        <v>18</v>
      </c>
      <c r="K94" s="95"/>
      <c r="L94" s="95"/>
      <c r="M94" s="96"/>
      <c r="N94" s="97"/>
    </row>
    <row r="95" spans="3:15" ht="15.75" x14ac:dyDescent="0.25">
      <c r="C95" s="100"/>
      <c r="D95" s="73" t="s">
        <v>31</v>
      </c>
      <c r="E95" s="74" t="s">
        <v>141</v>
      </c>
      <c r="F95" s="75" t="s">
        <v>46</v>
      </c>
      <c r="G95" s="98">
        <v>262000195</v>
      </c>
      <c r="H95" s="99" t="s">
        <v>104</v>
      </c>
      <c r="I95" s="98" t="s">
        <v>142</v>
      </c>
      <c r="J95" s="99" t="s">
        <v>18</v>
      </c>
      <c r="K95" s="101">
        <v>3872.02</v>
      </c>
      <c r="L95" s="22">
        <v>3816.6</v>
      </c>
      <c r="M95" s="22">
        <f>K95-L95</f>
        <v>55.420000000000073</v>
      </c>
      <c r="N95" s="23">
        <f>(M95/K95)*100</f>
        <v>1.4312942598437011</v>
      </c>
    </row>
    <row r="96" spans="3:15" ht="15.75" x14ac:dyDescent="0.25">
      <c r="C96" s="14" t="s">
        <v>12</v>
      </c>
      <c r="D96" s="73" t="s">
        <v>13</v>
      </c>
      <c r="E96" s="74" t="s">
        <v>143</v>
      </c>
      <c r="F96" s="75" t="s">
        <v>46</v>
      </c>
      <c r="G96" s="18">
        <v>451000277</v>
      </c>
      <c r="H96" s="19" t="s">
        <v>47</v>
      </c>
      <c r="I96" s="18" t="s">
        <v>17</v>
      </c>
      <c r="J96" s="19" t="s">
        <v>18</v>
      </c>
      <c r="K96" s="20">
        <v>4118.6000000000004</v>
      </c>
      <c r="L96" s="21">
        <v>4102.5</v>
      </c>
      <c r="M96" s="22">
        <f>K96-L96</f>
        <v>16.100000000000364</v>
      </c>
      <c r="N96" s="23">
        <f>(M96/K96)*100</f>
        <v>0.39090953236537568</v>
      </c>
      <c r="O96" t="s">
        <v>261</v>
      </c>
    </row>
    <row r="97" spans="3:15" ht="15.75" x14ac:dyDescent="0.25">
      <c r="C97" s="14"/>
      <c r="D97" s="73" t="s">
        <v>19</v>
      </c>
      <c r="E97" s="74" t="s">
        <v>144</v>
      </c>
      <c r="F97" s="75" t="s">
        <v>145</v>
      </c>
      <c r="G97" s="18">
        <v>161010197</v>
      </c>
      <c r="H97" s="19" t="s">
        <v>47</v>
      </c>
      <c r="I97" s="18" t="s">
        <v>21</v>
      </c>
      <c r="J97" s="19" t="s">
        <v>18</v>
      </c>
      <c r="K97" s="20">
        <v>4092.65</v>
      </c>
      <c r="L97" s="21">
        <v>4070.6</v>
      </c>
      <c r="M97" s="22">
        <f t="shared" ref="M97:M111" si="24">K97-L97</f>
        <v>22.050000000000182</v>
      </c>
      <c r="N97" s="23">
        <f t="shared" ref="N97:N111" si="25">(M97/K97)*100</f>
        <v>0.53877072312560759</v>
      </c>
    </row>
    <row r="98" spans="3:15" ht="15.75" x14ac:dyDescent="0.25">
      <c r="C98" s="14" t="s">
        <v>12</v>
      </c>
      <c r="D98" s="73" t="s">
        <v>13</v>
      </c>
      <c r="E98" s="74" t="s">
        <v>146</v>
      </c>
      <c r="F98" s="75" t="s">
        <v>145</v>
      </c>
      <c r="G98" s="18">
        <v>451000276</v>
      </c>
      <c r="H98" s="19" t="s">
        <v>115</v>
      </c>
      <c r="I98" s="18" t="s">
        <v>17</v>
      </c>
      <c r="J98" s="19" t="s">
        <v>18</v>
      </c>
      <c r="K98" s="20">
        <v>3902.9</v>
      </c>
      <c r="L98" s="21">
        <v>3892.75</v>
      </c>
      <c r="M98" s="22">
        <f>K98-L98</f>
        <v>10.150000000000091</v>
      </c>
      <c r="N98" s="23">
        <f>(M98/K98)*100</f>
        <v>0.26006303005457715</v>
      </c>
      <c r="O98" t="s">
        <v>261</v>
      </c>
    </row>
    <row r="99" spans="3:15" ht="16.5" thickBot="1" x14ac:dyDescent="0.3">
      <c r="C99" s="14" t="s">
        <v>12</v>
      </c>
      <c r="D99" s="73" t="s">
        <v>13</v>
      </c>
      <c r="E99" s="74" t="s">
        <v>147</v>
      </c>
      <c r="F99" s="75" t="s">
        <v>145</v>
      </c>
      <c r="G99" s="18">
        <v>451000278</v>
      </c>
      <c r="H99" s="19" t="s">
        <v>47</v>
      </c>
      <c r="I99" s="18" t="s">
        <v>17</v>
      </c>
      <c r="J99" s="19" t="s">
        <v>18</v>
      </c>
      <c r="K99" s="20">
        <v>3961.25</v>
      </c>
      <c r="L99" s="21">
        <v>3946.95</v>
      </c>
      <c r="M99" s="22">
        <f>K99-L99</f>
        <v>14.300000000000182</v>
      </c>
      <c r="N99" s="23">
        <f>(M99/K99)*100</f>
        <v>0.3609971599873823</v>
      </c>
      <c r="O99" t="s">
        <v>261</v>
      </c>
    </row>
    <row r="100" spans="3:15" ht="16.5" thickBot="1" x14ac:dyDescent="0.3">
      <c r="C100" s="82"/>
      <c r="D100" s="83" t="s">
        <v>19</v>
      </c>
      <c r="E100" s="84" t="s">
        <v>148</v>
      </c>
      <c r="F100" s="85" t="s">
        <v>145</v>
      </c>
      <c r="G100" s="86">
        <v>151000743</v>
      </c>
      <c r="H100" s="83" t="s">
        <v>46</v>
      </c>
      <c r="I100" s="86" t="s">
        <v>21</v>
      </c>
      <c r="J100" s="83" t="s">
        <v>43</v>
      </c>
      <c r="K100" s="87">
        <v>4001.74</v>
      </c>
      <c r="L100" s="87">
        <v>3975.7</v>
      </c>
      <c r="M100" s="88">
        <f>K100-L100</f>
        <v>26.039999999999964</v>
      </c>
      <c r="N100" s="89">
        <f>(M100/K100)*100</f>
        <v>0.65071693813191167</v>
      </c>
    </row>
    <row r="101" spans="3:15" ht="16.5" thickBot="1" x14ac:dyDescent="0.3">
      <c r="C101" s="90"/>
      <c r="D101" s="83" t="s">
        <v>19</v>
      </c>
      <c r="E101" s="92"/>
      <c r="F101" s="93"/>
      <c r="G101" s="94">
        <v>151000048</v>
      </c>
      <c r="H101" s="91" t="s">
        <v>145</v>
      </c>
      <c r="I101" s="94" t="s">
        <v>44</v>
      </c>
      <c r="J101" s="91" t="s">
        <v>18</v>
      </c>
      <c r="K101" s="95"/>
      <c r="L101" s="95"/>
      <c r="M101" s="96"/>
      <c r="N101" s="97"/>
    </row>
    <row r="102" spans="3:15" ht="15.75" x14ac:dyDescent="0.25">
      <c r="C102" s="14"/>
      <c r="D102" s="73" t="s">
        <v>19</v>
      </c>
      <c r="E102" s="74" t="s">
        <v>149</v>
      </c>
      <c r="F102" s="75" t="s">
        <v>145</v>
      </c>
      <c r="G102" s="18">
        <v>161010198</v>
      </c>
      <c r="H102" s="19" t="s">
        <v>46</v>
      </c>
      <c r="I102" s="18" t="s">
        <v>21</v>
      </c>
      <c r="J102" s="19" t="s">
        <v>18</v>
      </c>
      <c r="K102" s="20">
        <v>4080.29</v>
      </c>
      <c r="L102" s="21">
        <v>4057.7</v>
      </c>
      <c r="M102" s="22">
        <f>K102-L102</f>
        <v>22.590000000000146</v>
      </c>
      <c r="N102" s="23">
        <f>(M102/K102)*100</f>
        <v>0.55363711893027567</v>
      </c>
      <c r="O102">
        <v>660</v>
      </c>
    </row>
    <row r="103" spans="3:15" ht="15.75" x14ac:dyDescent="0.25">
      <c r="C103" s="14" t="s">
        <v>12</v>
      </c>
      <c r="D103" s="73" t="s">
        <v>13</v>
      </c>
      <c r="E103" s="74" t="s">
        <v>150</v>
      </c>
      <c r="F103" s="75" t="s">
        <v>145</v>
      </c>
      <c r="G103" s="18">
        <v>451000275</v>
      </c>
      <c r="H103" s="19" t="s">
        <v>115</v>
      </c>
      <c r="I103" s="18" t="s">
        <v>17</v>
      </c>
      <c r="J103" s="19" t="s">
        <v>18</v>
      </c>
      <c r="K103" s="20">
        <v>3768.2</v>
      </c>
      <c r="L103" s="21">
        <v>3756.85</v>
      </c>
      <c r="M103" s="22">
        <f>K103-L103</f>
        <v>11.349999999999909</v>
      </c>
      <c r="N103" s="23">
        <f>(M103/K103)*100</f>
        <v>0.30120481927710602</v>
      </c>
      <c r="O103" t="s">
        <v>261</v>
      </c>
    </row>
    <row r="104" spans="3:15" ht="15.75" x14ac:dyDescent="0.25">
      <c r="C104" s="14"/>
      <c r="D104" s="73" t="s">
        <v>31</v>
      </c>
      <c r="E104" s="74" t="s">
        <v>151</v>
      </c>
      <c r="F104" s="75" t="s">
        <v>145</v>
      </c>
      <c r="G104" s="18">
        <v>262002760</v>
      </c>
      <c r="H104" s="19" t="s">
        <v>47</v>
      </c>
      <c r="I104" s="18" t="s">
        <v>152</v>
      </c>
      <c r="J104" s="19" t="s">
        <v>18</v>
      </c>
      <c r="K104" s="20">
        <v>4180.5200000000004</v>
      </c>
      <c r="L104" s="21">
        <v>4138.25</v>
      </c>
      <c r="M104" s="22">
        <f t="shared" si="24"/>
        <v>42.270000000000437</v>
      </c>
      <c r="N104" s="23">
        <f t="shared" si="25"/>
        <v>1.0111182340952902</v>
      </c>
      <c r="O104">
        <v>660</v>
      </c>
    </row>
    <row r="105" spans="3:15" ht="16.5" thickBot="1" x14ac:dyDescent="0.3">
      <c r="C105" s="14"/>
      <c r="D105" s="73" t="s">
        <v>19</v>
      </c>
      <c r="E105" s="74" t="s">
        <v>153</v>
      </c>
      <c r="F105" s="75" t="s">
        <v>145</v>
      </c>
      <c r="G105" s="18">
        <v>151000166</v>
      </c>
      <c r="H105" s="19" t="s">
        <v>46</v>
      </c>
      <c r="I105" s="18" t="s">
        <v>62</v>
      </c>
      <c r="J105" s="19" t="s">
        <v>18</v>
      </c>
      <c r="K105" s="20">
        <v>4104.8999999999996</v>
      </c>
      <c r="L105" s="21">
        <v>4067.95</v>
      </c>
      <c r="M105" s="22">
        <f t="shared" si="24"/>
        <v>36.949999999999818</v>
      </c>
      <c r="N105" s="23">
        <f t="shared" si="25"/>
        <v>0.90014373066334918</v>
      </c>
    </row>
    <row r="106" spans="3:15" ht="16.5" thickBot="1" x14ac:dyDescent="0.3">
      <c r="C106" s="82"/>
      <c r="D106" s="83" t="s">
        <v>19</v>
      </c>
      <c r="E106" s="84" t="s">
        <v>154</v>
      </c>
      <c r="F106" s="85" t="s">
        <v>155</v>
      </c>
      <c r="G106" s="86">
        <v>151000744</v>
      </c>
      <c r="H106" s="83" t="s">
        <v>46</v>
      </c>
      <c r="I106" s="86" t="s">
        <v>21</v>
      </c>
      <c r="J106" s="83" t="s">
        <v>43</v>
      </c>
      <c r="K106" s="87">
        <v>3432.81</v>
      </c>
      <c r="L106" s="87">
        <v>3409.45</v>
      </c>
      <c r="M106" s="88">
        <f>K106-L106</f>
        <v>23.360000000000127</v>
      </c>
      <c r="N106" s="89">
        <f>(M106/K106)*100</f>
        <v>0.68049207500561137</v>
      </c>
    </row>
    <row r="107" spans="3:15" ht="16.5" thickBot="1" x14ac:dyDescent="0.3">
      <c r="C107" s="90"/>
      <c r="D107" s="83" t="s">
        <v>19</v>
      </c>
      <c r="E107" s="92"/>
      <c r="F107" s="93"/>
      <c r="G107" s="94">
        <v>161000116</v>
      </c>
      <c r="H107" s="91" t="s">
        <v>155</v>
      </c>
      <c r="I107" s="94" t="s">
        <v>44</v>
      </c>
      <c r="J107" s="91" t="s">
        <v>18</v>
      </c>
      <c r="K107" s="95"/>
      <c r="L107" s="95"/>
      <c r="M107" s="96"/>
      <c r="N107" s="97"/>
    </row>
    <row r="108" spans="3:15" ht="15.75" x14ac:dyDescent="0.25">
      <c r="C108" s="14"/>
      <c r="D108" s="73" t="s">
        <v>19</v>
      </c>
      <c r="E108" s="74" t="s">
        <v>156</v>
      </c>
      <c r="F108" s="75" t="s">
        <v>155</v>
      </c>
      <c r="G108" s="18">
        <v>162000219</v>
      </c>
      <c r="H108" s="19" t="s">
        <v>46</v>
      </c>
      <c r="I108" s="18" t="s">
        <v>30</v>
      </c>
      <c r="J108" s="19" t="s">
        <v>18</v>
      </c>
      <c r="K108" s="20">
        <v>4019.04</v>
      </c>
      <c r="L108" s="21">
        <v>3988.85</v>
      </c>
      <c r="M108" s="22">
        <f t="shared" si="24"/>
        <v>30.190000000000055</v>
      </c>
      <c r="N108" s="23">
        <f t="shared" si="25"/>
        <v>0.75117440980930905</v>
      </c>
    </row>
    <row r="109" spans="3:15" ht="15.75" x14ac:dyDescent="0.25">
      <c r="C109" s="14"/>
      <c r="D109" s="73" t="s">
        <v>19</v>
      </c>
      <c r="E109" s="74" t="s">
        <v>157</v>
      </c>
      <c r="F109" s="75" t="s">
        <v>155</v>
      </c>
      <c r="G109" s="18">
        <v>162003883</v>
      </c>
      <c r="H109" s="19" t="s">
        <v>145</v>
      </c>
      <c r="I109" s="18" t="s">
        <v>129</v>
      </c>
      <c r="J109" s="19" t="s">
        <v>18</v>
      </c>
      <c r="K109" s="20">
        <v>4000.82</v>
      </c>
      <c r="L109" s="21">
        <v>3976.8</v>
      </c>
      <c r="M109" s="22">
        <f>K109-L109</f>
        <v>24.019999999999982</v>
      </c>
      <c r="N109" s="23">
        <f>(M109/K109)*100</f>
        <v>0.60037692273083965</v>
      </c>
    </row>
    <row r="110" spans="3:15" ht="15.75" x14ac:dyDescent="0.25">
      <c r="C110" s="14"/>
      <c r="D110" s="73" t="s">
        <v>19</v>
      </c>
      <c r="E110" s="74" t="s">
        <v>158</v>
      </c>
      <c r="F110" s="75" t="s">
        <v>155</v>
      </c>
      <c r="G110" s="18">
        <v>151000167</v>
      </c>
      <c r="H110" s="19" t="s">
        <v>145</v>
      </c>
      <c r="I110" s="18" t="s">
        <v>62</v>
      </c>
      <c r="J110" s="19" t="s">
        <v>18</v>
      </c>
      <c r="K110" s="20">
        <v>4007.91</v>
      </c>
      <c r="L110" s="21">
        <v>3975.75</v>
      </c>
      <c r="M110" s="22">
        <f>K110-L110</f>
        <v>32.159999999999854</v>
      </c>
      <c r="N110" s="23">
        <f>(M110/K110)*100</f>
        <v>0.80241322784193903</v>
      </c>
      <c r="O110">
        <v>660</v>
      </c>
    </row>
    <row r="111" spans="3:15" ht="16.5" thickBot="1" x14ac:dyDescent="0.3">
      <c r="C111" s="14"/>
      <c r="D111" s="73" t="s">
        <v>31</v>
      </c>
      <c r="E111" s="74" t="s">
        <v>159</v>
      </c>
      <c r="F111" s="75" t="s">
        <v>155</v>
      </c>
      <c r="G111" s="18">
        <v>462000522</v>
      </c>
      <c r="H111" s="19" t="s">
        <v>46</v>
      </c>
      <c r="I111" s="18" t="s">
        <v>33</v>
      </c>
      <c r="J111" s="19" t="s">
        <v>18</v>
      </c>
      <c r="K111" s="20">
        <v>3907.92</v>
      </c>
      <c r="L111" s="21">
        <v>3855.55</v>
      </c>
      <c r="M111" s="22">
        <f t="shared" si="24"/>
        <v>52.369999999999891</v>
      </c>
      <c r="N111" s="23">
        <f t="shared" si="25"/>
        <v>1.3400990808409561</v>
      </c>
    </row>
    <row r="112" spans="3:15" ht="16.5" thickBot="1" x14ac:dyDescent="0.3">
      <c r="C112" s="82"/>
      <c r="D112" s="83" t="s">
        <v>81</v>
      </c>
      <c r="E112" s="84" t="s">
        <v>160</v>
      </c>
      <c r="F112" s="85" t="s">
        <v>155</v>
      </c>
      <c r="G112" s="86">
        <v>161000397</v>
      </c>
      <c r="H112" s="83" t="s">
        <v>47</v>
      </c>
      <c r="I112" s="86" t="s">
        <v>110</v>
      </c>
      <c r="J112" s="83" t="s">
        <v>84</v>
      </c>
      <c r="K112" s="87">
        <v>3985.2</v>
      </c>
      <c r="L112" s="87">
        <v>3909.15</v>
      </c>
      <c r="M112" s="88">
        <f>K112-L112</f>
        <v>76.049999999999727</v>
      </c>
      <c r="N112" s="89">
        <f>(M112/K112)*100</f>
        <v>1.9083107497741576</v>
      </c>
    </row>
    <row r="113" spans="3:15" ht="16.5" thickBot="1" x14ac:dyDescent="0.3">
      <c r="C113" s="90"/>
      <c r="D113" s="83" t="s">
        <v>81</v>
      </c>
      <c r="E113" s="92"/>
      <c r="F113" s="93"/>
      <c r="G113" s="94">
        <v>142000029</v>
      </c>
      <c r="H113" s="91" t="s">
        <v>145</v>
      </c>
      <c r="I113" s="94" t="s">
        <v>85</v>
      </c>
      <c r="J113" s="91" t="s">
        <v>18</v>
      </c>
      <c r="K113" s="95"/>
      <c r="L113" s="95"/>
      <c r="M113" s="96"/>
      <c r="N113" s="97"/>
    </row>
    <row r="114" spans="3:15" ht="16.5" thickBot="1" x14ac:dyDescent="0.3">
      <c r="C114" s="14"/>
      <c r="D114" s="73" t="s">
        <v>19</v>
      </c>
      <c r="E114" s="74" t="s">
        <v>161</v>
      </c>
      <c r="F114" s="75" t="s">
        <v>155</v>
      </c>
      <c r="G114" s="18">
        <v>151000746</v>
      </c>
      <c r="H114" s="19" t="s">
        <v>145</v>
      </c>
      <c r="I114" s="18" t="s">
        <v>21</v>
      </c>
      <c r="J114" s="19" t="s">
        <v>18</v>
      </c>
      <c r="K114" s="20">
        <v>3929.31</v>
      </c>
      <c r="L114" s="21">
        <v>3905.3</v>
      </c>
      <c r="M114" s="22">
        <f>K114-L114</f>
        <v>24.009999999999764</v>
      </c>
      <c r="N114" s="23">
        <f>(M114/K114)*100</f>
        <v>0.61104875919690138</v>
      </c>
      <c r="O114">
        <v>660</v>
      </c>
    </row>
    <row r="115" spans="3:15" ht="16.5" thickBot="1" x14ac:dyDescent="0.3">
      <c r="C115" s="82"/>
      <c r="D115" s="83" t="s">
        <v>19</v>
      </c>
      <c r="E115" s="84" t="s">
        <v>162</v>
      </c>
      <c r="F115" s="85" t="s">
        <v>155</v>
      </c>
      <c r="G115" s="86">
        <v>161010199</v>
      </c>
      <c r="H115" s="83" t="s">
        <v>155</v>
      </c>
      <c r="I115" s="86" t="s">
        <v>21</v>
      </c>
      <c r="J115" s="83" t="s">
        <v>43</v>
      </c>
      <c r="K115" s="87">
        <v>3900.07</v>
      </c>
      <c r="L115" s="87">
        <v>3879.15</v>
      </c>
      <c r="M115" s="88">
        <f>K115-L115</f>
        <v>20.920000000000073</v>
      </c>
      <c r="N115" s="89">
        <f>(M115/K115)*100</f>
        <v>0.53640062870666605</v>
      </c>
    </row>
    <row r="116" spans="3:15" ht="16.5" thickBot="1" x14ac:dyDescent="0.3">
      <c r="C116" s="90"/>
      <c r="D116" s="83" t="s">
        <v>19</v>
      </c>
      <c r="E116" s="92"/>
      <c r="F116" s="93"/>
      <c r="G116" s="94">
        <v>161000117</v>
      </c>
      <c r="H116" s="91" t="s">
        <v>163</v>
      </c>
      <c r="I116" s="94" t="s">
        <v>44</v>
      </c>
      <c r="J116" s="91" t="s">
        <v>18</v>
      </c>
      <c r="K116" s="95"/>
      <c r="L116" s="95"/>
      <c r="M116" s="96"/>
      <c r="N116" s="97"/>
    </row>
    <row r="117" spans="3:15" ht="15.75" x14ac:dyDescent="0.25">
      <c r="C117" s="14"/>
      <c r="D117" s="73" t="s">
        <v>31</v>
      </c>
      <c r="E117" s="74" t="s">
        <v>164</v>
      </c>
      <c r="F117" s="75" t="s">
        <v>163</v>
      </c>
      <c r="G117" s="18">
        <v>462000524</v>
      </c>
      <c r="H117" s="19" t="s">
        <v>145</v>
      </c>
      <c r="I117" s="18" t="s">
        <v>33</v>
      </c>
      <c r="J117" s="19" t="s">
        <v>18</v>
      </c>
      <c r="K117" s="20">
        <v>4105.34</v>
      </c>
      <c r="L117" s="21">
        <v>4034.45</v>
      </c>
      <c r="M117" s="22">
        <f t="shared" ref="M117:M128" si="26">K117-L117</f>
        <v>70.890000000000327</v>
      </c>
      <c r="N117" s="23">
        <f t="shared" ref="N117:N128" si="27">(M117/K117)*100</f>
        <v>1.7267753706148656</v>
      </c>
      <c r="O117">
        <v>210</v>
      </c>
    </row>
    <row r="118" spans="3:15" ht="15.75" x14ac:dyDescent="0.25">
      <c r="C118" s="14" t="s">
        <v>12</v>
      </c>
      <c r="D118" s="73" t="s">
        <v>13</v>
      </c>
      <c r="E118" s="74" t="s">
        <v>165</v>
      </c>
      <c r="F118" s="75" t="s">
        <v>163</v>
      </c>
      <c r="G118" s="18">
        <v>451000284</v>
      </c>
      <c r="H118" s="19" t="s">
        <v>145</v>
      </c>
      <c r="I118" s="18" t="s">
        <v>17</v>
      </c>
      <c r="J118" s="19" t="s">
        <v>18</v>
      </c>
      <c r="K118" s="20">
        <v>3947.05</v>
      </c>
      <c r="L118" s="21">
        <v>3937.05</v>
      </c>
      <c r="M118" s="22">
        <f t="shared" si="26"/>
        <v>10</v>
      </c>
      <c r="N118" s="23">
        <f t="shared" si="27"/>
        <v>0.25335377053749003</v>
      </c>
      <c r="O118" t="s">
        <v>261</v>
      </c>
    </row>
    <row r="119" spans="3:15" ht="15.75" x14ac:dyDescent="0.25">
      <c r="C119" s="14" t="s">
        <v>12</v>
      </c>
      <c r="D119" s="73" t="s">
        <v>13</v>
      </c>
      <c r="E119" s="74" t="s">
        <v>166</v>
      </c>
      <c r="F119" s="75" t="s">
        <v>163</v>
      </c>
      <c r="G119" s="18">
        <v>451000283</v>
      </c>
      <c r="H119" s="19" t="s">
        <v>145</v>
      </c>
      <c r="I119" s="18" t="s">
        <v>17</v>
      </c>
      <c r="J119" s="19" t="s">
        <v>18</v>
      </c>
      <c r="K119" s="20">
        <v>4003.03</v>
      </c>
      <c r="L119" s="21">
        <v>3987.3</v>
      </c>
      <c r="M119" s="22">
        <f t="shared" si="26"/>
        <v>15.730000000000018</v>
      </c>
      <c r="N119" s="23">
        <f t="shared" si="27"/>
        <v>0.39295233860350831</v>
      </c>
      <c r="O119" t="s">
        <v>261</v>
      </c>
    </row>
    <row r="120" spans="3:15" ht="15.75" x14ac:dyDescent="0.25">
      <c r="C120" s="14"/>
      <c r="D120" s="73" t="s">
        <v>19</v>
      </c>
      <c r="E120" s="74" t="s">
        <v>167</v>
      </c>
      <c r="F120" s="75" t="s">
        <v>163</v>
      </c>
      <c r="G120" s="18">
        <v>162003889</v>
      </c>
      <c r="H120" s="19" t="s">
        <v>155</v>
      </c>
      <c r="I120" s="18" t="s">
        <v>129</v>
      </c>
      <c r="J120" s="19" t="s">
        <v>18</v>
      </c>
      <c r="K120" s="20">
        <v>3832.56</v>
      </c>
      <c r="L120" s="21">
        <v>3808</v>
      </c>
      <c r="M120" s="22">
        <f t="shared" si="26"/>
        <v>24.559999999999945</v>
      </c>
      <c r="N120" s="23">
        <f t="shared" si="27"/>
        <v>0.64082493163838128</v>
      </c>
      <c r="O120">
        <v>210</v>
      </c>
    </row>
    <row r="121" spans="3:15" ht="15.75" x14ac:dyDescent="0.25">
      <c r="C121" s="14"/>
      <c r="D121" s="73" t="s">
        <v>19</v>
      </c>
      <c r="E121" s="74" t="s">
        <v>168</v>
      </c>
      <c r="F121" s="75" t="s">
        <v>163</v>
      </c>
      <c r="G121" s="18">
        <v>161010200</v>
      </c>
      <c r="H121" s="19" t="s">
        <v>155</v>
      </c>
      <c r="I121" s="18" t="s">
        <v>21</v>
      </c>
      <c r="J121" s="19" t="s">
        <v>18</v>
      </c>
      <c r="K121" s="20">
        <v>3884.65</v>
      </c>
      <c r="L121" s="21">
        <v>3876.3</v>
      </c>
      <c r="M121" s="22">
        <f t="shared" si="26"/>
        <v>8.3499999999999091</v>
      </c>
      <c r="N121" s="23">
        <f t="shared" si="27"/>
        <v>0.21494857966611944</v>
      </c>
      <c r="O121">
        <v>660</v>
      </c>
    </row>
    <row r="122" spans="3:15" ht="15.75" x14ac:dyDescent="0.25">
      <c r="C122" s="14"/>
      <c r="D122" s="73" t="s">
        <v>31</v>
      </c>
      <c r="E122" s="74" t="s">
        <v>169</v>
      </c>
      <c r="F122" s="75" t="s">
        <v>163</v>
      </c>
      <c r="G122" s="18">
        <v>262000199</v>
      </c>
      <c r="H122" s="19" t="s">
        <v>145</v>
      </c>
      <c r="I122" s="18" t="s">
        <v>142</v>
      </c>
      <c r="J122" s="19" t="s">
        <v>18</v>
      </c>
      <c r="K122" s="20">
        <v>3795.47</v>
      </c>
      <c r="L122" s="21">
        <v>3737.35</v>
      </c>
      <c r="M122" s="22">
        <f t="shared" si="26"/>
        <v>58.119999999999891</v>
      </c>
      <c r="N122" s="23">
        <f t="shared" si="27"/>
        <v>1.531299153991466</v>
      </c>
      <c r="O122">
        <v>210</v>
      </c>
    </row>
    <row r="123" spans="3:15" ht="15.75" x14ac:dyDescent="0.25">
      <c r="C123" s="14" t="s">
        <v>12</v>
      </c>
      <c r="D123" s="73" t="s">
        <v>13</v>
      </c>
      <c r="E123" s="74" t="s">
        <v>170</v>
      </c>
      <c r="F123" s="75" t="s">
        <v>171</v>
      </c>
      <c r="G123" s="18">
        <v>451000285</v>
      </c>
      <c r="H123" s="19" t="s">
        <v>155</v>
      </c>
      <c r="I123" s="18" t="s">
        <v>17</v>
      </c>
      <c r="J123" s="19" t="s">
        <v>18</v>
      </c>
      <c r="K123" s="20">
        <v>3784.13</v>
      </c>
      <c r="L123" s="21">
        <v>3768.95</v>
      </c>
      <c r="M123" s="22">
        <f t="shared" si="26"/>
        <v>15.180000000000291</v>
      </c>
      <c r="N123" s="23">
        <f t="shared" si="27"/>
        <v>0.40114900915138463</v>
      </c>
      <c r="O123" t="s">
        <v>261</v>
      </c>
    </row>
    <row r="124" spans="3:15" ht="15.75" x14ac:dyDescent="0.25">
      <c r="C124" s="14"/>
      <c r="D124" s="73" t="s">
        <v>31</v>
      </c>
      <c r="E124" s="74" t="s">
        <v>172</v>
      </c>
      <c r="F124" s="75" t="s">
        <v>171</v>
      </c>
      <c r="G124" s="18">
        <v>462001350</v>
      </c>
      <c r="H124" s="19" t="s">
        <v>163</v>
      </c>
      <c r="I124" s="18" t="s">
        <v>173</v>
      </c>
      <c r="J124" s="19" t="s">
        <v>18</v>
      </c>
      <c r="K124" s="20">
        <v>4099.76</v>
      </c>
      <c r="L124" s="21">
        <v>4043.15</v>
      </c>
      <c r="M124" s="22">
        <f t="shared" si="26"/>
        <v>56.610000000000127</v>
      </c>
      <c r="N124" s="23">
        <f t="shared" si="27"/>
        <v>1.380812535367927</v>
      </c>
    </row>
    <row r="125" spans="3:15" ht="15.75" x14ac:dyDescent="0.25">
      <c r="C125" s="14" t="s">
        <v>12</v>
      </c>
      <c r="D125" s="73" t="s">
        <v>13</v>
      </c>
      <c r="E125" s="74" t="s">
        <v>174</v>
      </c>
      <c r="F125" s="75" t="s">
        <v>171</v>
      </c>
      <c r="G125" s="18">
        <v>461000312</v>
      </c>
      <c r="H125" s="19" t="s">
        <v>155</v>
      </c>
      <c r="I125" s="18" t="s">
        <v>17</v>
      </c>
      <c r="J125" s="19" t="s">
        <v>18</v>
      </c>
      <c r="K125" s="20">
        <v>3887.54</v>
      </c>
      <c r="L125" s="21">
        <v>3873.9</v>
      </c>
      <c r="M125" s="22">
        <f t="shared" si="26"/>
        <v>13.639999999999873</v>
      </c>
      <c r="N125" s="23">
        <f t="shared" si="27"/>
        <v>0.35086455702063185</v>
      </c>
      <c r="O125" t="s">
        <v>261</v>
      </c>
    </row>
    <row r="126" spans="3:15" ht="15.75" x14ac:dyDescent="0.25">
      <c r="C126" s="14"/>
      <c r="D126" s="73" t="s">
        <v>19</v>
      </c>
      <c r="E126" s="74" t="s">
        <v>175</v>
      </c>
      <c r="F126" s="75" t="s">
        <v>171</v>
      </c>
      <c r="G126" s="18">
        <v>151000748</v>
      </c>
      <c r="H126" s="19" t="s">
        <v>163</v>
      </c>
      <c r="I126" s="18" t="s">
        <v>21</v>
      </c>
      <c r="J126" s="19" t="s">
        <v>18</v>
      </c>
      <c r="K126" s="20">
        <v>4141.3999999999996</v>
      </c>
      <c r="L126" s="21">
        <v>4127.7</v>
      </c>
      <c r="M126" s="22">
        <f t="shared" si="26"/>
        <v>13.699999999999818</v>
      </c>
      <c r="N126" s="23">
        <f t="shared" si="27"/>
        <v>0.33080600763026557</v>
      </c>
      <c r="O126">
        <v>210</v>
      </c>
    </row>
    <row r="127" spans="3:15" ht="16.5" thickBot="1" x14ac:dyDescent="0.3">
      <c r="C127" s="14"/>
      <c r="D127" s="73" t="s">
        <v>19</v>
      </c>
      <c r="E127" s="74" t="s">
        <v>176</v>
      </c>
      <c r="F127" s="75" t="s">
        <v>171</v>
      </c>
      <c r="G127" s="18">
        <v>151000168</v>
      </c>
      <c r="H127" s="19" t="s">
        <v>171</v>
      </c>
      <c r="I127" s="18" t="s">
        <v>62</v>
      </c>
      <c r="J127" s="19" t="s">
        <v>18</v>
      </c>
      <c r="K127" s="20">
        <v>4009.45</v>
      </c>
      <c r="L127" s="21">
        <v>3998.6</v>
      </c>
      <c r="M127" s="22">
        <f t="shared" si="26"/>
        <v>10.849999999999909</v>
      </c>
      <c r="N127" s="23">
        <f t="shared" si="27"/>
        <v>0.27061068226315105</v>
      </c>
    </row>
    <row r="128" spans="3:15" ht="16.5" thickBot="1" x14ac:dyDescent="0.3">
      <c r="C128" s="82"/>
      <c r="D128" s="83" t="s">
        <v>19</v>
      </c>
      <c r="E128" s="84" t="s">
        <v>177</v>
      </c>
      <c r="F128" s="85" t="s">
        <v>178</v>
      </c>
      <c r="G128" s="86">
        <v>151000749</v>
      </c>
      <c r="H128" s="83" t="s">
        <v>171</v>
      </c>
      <c r="I128" s="86" t="s">
        <v>21</v>
      </c>
      <c r="J128" s="83" t="s">
        <v>43</v>
      </c>
      <c r="K128" s="87">
        <v>3978.77</v>
      </c>
      <c r="L128" s="87">
        <v>3969.2</v>
      </c>
      <c r="M128" s="88">
        <f t="shared" si="26"/>
        <v>9.5700000000001637</v>
      </c>
      <c r="N128" s="89">
        <f t="shared" si="27"/>
        <v>0.24052659490244885</v>
      </c>
    </row>
    <row r="129" spans="3:15" ht="16.5" thickBot="1" x14ac:dyDescent="0.3">
      <c r="C129" s="90"/>
      <c r="D129" s="83" t="s">
        <v>19</v>
      </c>
      <c r="E129" s="92"/>
      <c r="F129" s="93"/>
      <c r="G129" s="94">
        <v>161000118</v>
      </c>
      <c r="H129" s="91" t="s">
        <v>171</v>
      </c>
      <c r="I129" s="94" t="s">
        <v>44</v>
      </c>
      <c r="J129" s="91" t="s">
        <v>18</v>
      </c>
      <c r="K129" s="95"/>
      <c r="L129" s="95"/>
      <c r="M129" s="96"/>
      <c r="N129" s="97"/>
    </row>
    <row r="130" spans="3:15" ht="15.75" x14ac:dyDescent="0.25">
      <c r="C130" s="14"/>
      <c r="D130" s="73" t="s">
        <v>19</v>
      </c>
      <c r="E130" s="74" t="s">
        <v>179</v>
      </c>
      <c r="F130" s="75" t="s">
        <v>178</v>
      </c>
      <c r="G130" s="18">
        <v>161005760</v>
      </c>
      <c r="H130" s="19" t="s">
        <v>171</v>
      </c>
      <c r="I130" s="18" t="s">
        <v>25</v>
      </c>
      <c r="J130" s="19" t="s">
        <v>18</v>
      </c>
      <c r="K130" s="20">
        <v>3814.69</v>
      </c>
      <c r="L130" s="21">
        <v>3778.45</v>
      </c>
      <c r="M130" s="22">
        <f t="shared" ref="M130:M135" si="28">K130-L130</f>
        <v>36.240000000000236</v>
      </c>
      <c r="N130" s="23">
        <f t="shared" ref="N130:N135" si="29">(M130/K130)*100</f>
        <v>0.95001166543022453</v>
      </c>
    </row>
    <row r="131" spans="3:15" ht="15.75" x14ac:dyDescent="0.25">
      <c r="C131" s="14" t="s">
        <v>12</v>
      </c>
      <c r="D131" s="73" t="s">
        <v>13</v>
      </c>
      <c r="E131" s="74" t="s">
        <v>180</v>
      </c>
      <c r="F131" s="75" t="s">
        <v>178</v>
      </c>
      <c r="G131" s="18">
        <v>451000286</v>
      </c>
      <c r="H131" s="19" t="s">
        <v>163</v>
      </c>
      <c r="I131" s="18" t="s">
        <v>17</v>
      </c>
      <c r="J131" s="19" t="s">
        <v>18</v>
      </c>
      <c r="K131" s="20">
        <v>3979.21</v>
      </c>
      <c r="L131" s="21">
        <v>3970.2</v>
      </c>
      <c r="M131" s="22">
        <f t="shared" si="28"/>
        <v>9.0100000000002183</v>
      </c>
      <c r="N131" s="23">
        <f t="shared" si="29"/>
        <v>0.22642685357144302</v>
      </c>
      <c r="O131" t="s">
        <v>261</v>
      </c>
    </row>
    <row r="132" spans="3:15" ht="15.75" x14ac:dyDescent="0.25">
      <c r="C132" s="14" t="s">
        <v>12</v>
      </c>
      <c r="D132" s="73" t="s">
        <v>13</v>
      </c>
      <c r="E132" s="74" t="s">
        <v>181</v>
      </c>
      <c r="F132" s="75" t="s">
        <v>178</v>
      </c>
      <c r="G132" s="18">
        <v>461000314</v>
      </c>
      <c r="H132" s="19" t="s">
        <v>163</v>
      </c>
      <c r="I132" s="18" t="s">
        <v>17</v>
      </c>
      <c r="J132" s="19" t="s">
        <v>18</v>
      </c>
      <c r="K132" s="20">
        <v>4058</v>
      </c>
      <c r="L132" s="21">
        <v>4047</v>
      </c>
      <c r="M132" s="22">
        <f t="shared" si="28"/>
        <v>11</v>
      </c>
      <c r="N132" s="23">
        <f t="shared" si="29"/>
        <v>0.27106949236076888</v>
      </c>
      <c r="O132" t="s">
        <v>261</v>
      </c>
    </row>
    <row r="133" spans="3:15" ht="15.75" x14ac:dyDescent="0.25">
      <c r="C133" s="14"/>
      <c r="D133" s="73" t="s">
        <v>31</v>
      </c>
      <c r="E133" s="74" t="s">
        <v>182</v>
      </c>
      <c r="F133" s="75" t="s">
        <v>178</v>
      </c>
      <c r="G133" s="18">
        <v>462000528</v>
      </c>
      <c r="H133" s="19" t="s">
        <v>171</v>
      </c>
      <c r="I133" s="18" t="s">
        <v>33</v>
      </c>
      <c r="J133" s="19" t="s">
        <v>18</v>
      </c>
      <c r="K133" s="20">
        <v>4106.46</v>
      </c>
      <c r="L133" s="21">
        <v>4034.55</v>
      </c>
      <c r="M133" s="22">
        <f t="shared" si="28"/>
        <v>71.909999999999854</v>
      </c>
      <c r="N133" s="23">
        <f t="shared" si="29"/>
        <v>1.7511433205242437</v>
      </c>
      <c r="O133">
        <v>660</v>
      </c>
    </row>
    <row r="134" spans="3:15" ht="15.75" x14ac:dyDescent="0.25">
      <c r="C134" s="14"/>
      <c r="D134" s="73" t="s">
        <v>19</v>
      </c>
      <c r="E134" s="74" t="s">
        <v>183</v>
      </c>
      <c r="F134" s="75" t="s">
        <v>178</v>
      </c>
      <c r="G134" s="18">
        <v>151000751</v>
      </c>
      <c r="H134" s="19" t="s">
        <v>171</v>
      </c>
      <c r="I134" s="18" t="s">
        <v>21</v>
      </c>
      <c r="J134" s="19" t="s">
        <v>18</v>
      </c>
      <c r="K134" s="20">
        <v>3909.47</v>
      </c>
      <c r="L134" s="21">
        <v>3893.4</v>
      </c>
      <c r="M134" s="22">
        <f t="shared" si="28"/>
        <v>16.069999999999709</v>
      </c>
      <c r="N134" s="23">
        <f t="shared" si="29"/>
        <v>0.41105316065859854</v>
      </c>
    </row>
    <row r="135" spans="3:15" ht="15.75" x14ac:dyDescent="0.25">
      <c r="C135" s="14"/>
      <c r="D135" s="73" t="s">
        <v>19</v>
      </c>
      <c r="E135" s="74" t="s">
        <v>184</v>
      </c>
      <c r="F135" s="75" t="s">
        <v>178</v>
      </c>
      <c r="G135" s="18">
        <v>161002862</v>
      </c>
      <c r="H135" s="19" t="s">
        <v>171</v>
      </c>
      <c r="I135" s="18" t="s">
        <v>62</v>
      </c>
      <c r="J135" s="19" t="s">
        <v>18</v>
      </c>
      <c r="K135" s="20">
        <v>4014.8</v>
      </c>
      <c r="L135" s="21">
        <v>4005.95</v>
      </c>
      <c r="M135" s="22">
        <f t="shared" si="28"/>
        <v>8.8500000000003638</v>
      </c>
      <c r="N135" s="23">
        <f t="shared" si="29"/>
        <v>0.22043439274684576</v>
      </c>
      <c r="O135">
        <v>660</v>
      </c>
    </row>
    <row r="136" spans="3:15" ht="15.75" x14ac:dyDescent="0.25">
      <c r="C136" s="14"/>
      <c r="D136" s="73" t="s">
        <v>31</v>
      </c>
      <c r="E136" s="74" t="s">
        <v>185</v>
      </c>
      <c r="F136" s="75" t="s">
        <v>186</v>
      </c>
      <c r="G136" s="18">
        <v>262002765</v>
      </c>
      <c r="H136" s="19" t="s">
        <v>155</v>
      </c>
      <c r="I136" s="18" t="s">
        <v>152</v>
      </c>
      <c r="J136" s="19" t="s">
        <v>18</v>
      </c>
      <c r="K136" s="20">
        <v>4184.3999999999996</v>
      </c>
      <c r="L136" s="21">
        <v>4128.7</v>
      </c>
      <c r="M136" s="22">
        <f>K136-L136</f>
        <v>55.699999999999818</v>
      </c>
      <c r="N136" s="23">
        <f>(M136/K136)*100</f>
        <v>1.3311346907561377</v>
      </c>
      <c r="O136">
        <v>210</v>
      </c>
    </row>
    <row r="137" spans="3:15" ht="16.5" thickBot="1" x14ac:dyDescent="0.3">
      <c r="C137" s="14" t="s">
        <v>12</v>
      </c>
      <c r="D137" s="73" t="s">
        <v>13</v>
      </c>
      <c r="E137" s="74" t="s">
        <v>187</v>
      </c>
      <c r="F137" s="75" t="s">
        <v>186</v>
      </c>
      <c r="G137" s="18">
        <v>461000316</v>
      </c>
      <c r="H137" s="19" t="s">
        <v>171</v>
      </c>
      <c r="I137" s="18" t="s">
        <v>17</v>
      </c>
      <c r="J137" s="19" t="s">
        <v>18</v>
      </c>
      <c r="K137" s="20">
        <v>3491.02</v>
      </c>
      <c r="L137" s="21">
        <v>3485.95</v>
      </c>
      <c r="M137" s="22">
        <f>K137-L137</f>
        <v>5.0700000000001637</v>
      </c>
      <c r="N137" s="23">
        <f>(M137/K137)*100</f>
        <v>0.14522976092947515</v>
      </c>
      <c r="O137" t="s">
        <v>261</v>
      </c>
    </row>
    <row r="138" spans="3:15" ht="16.5" thickBot="1" x14ac:dyDescent="0.3">
      <c r="C138" s="82"/>
      <c r="D138" s="83" t="s">
        <v>13</v>
      </c>
      <c r="E138" s="84" t="s">
        <v>188</v>
      </c>
      <c r="F138" s="85" t="s">
        <v>186</v>
      </c>
      <c r="G138" s="86">
        <v>162000053</v>
      </c>
      <c r="H138" s="83" t="s">
        <v>163</v>
      </c>
      <c r="I138" s="86" t="s">
        <v>189</v>
      </c>
      <c r="J138" s="83" t="s">
        <v>84</v>
      </c>
      <c r="K138" s="87">
        <v>4052.45</v>
      </c>
      <c r="L138" s="87">
        <v>4013.55</v>
      </c>
      <c r="M138" s="88">
        <f>K138-L138</f>
        <v>38.899999999999636</v>
      </c>
      <c r="N138" s="89">
        <f>(M138/K138)*100</f>
        <v>0.95991313896530828</v>
      </c>
    </row>
    <row r="139" spans="3:15" ht="16.5" thickBot="1" x14ac:dyDescent="0.3">
      <c r="C139" s="90"/>
      <c r="D139" s="83" t="s">
        <v>13</v>
      </c>
      <c r="E139" s="92"/>
      <c r="F139" s="93"/>
      <c r="G139" s="94">
        <v>162001160</v>
      </c>
      <c r="H139" s="91" t="s">
        <v>178</v>
      </c>
      <c r="I139" s="94" t="s">
        <v>85</v>
      </c>
      <c r="J139" s="91" t="s">
        <v>18</v>
      </c>
      <c r="K139" s="95"/>
      <c r="L139" s="95"/>
      <c r="M139" s="96"/>
      <c r="N139" s="97"/>
    </row>
    <row r="140" spans="3:15" ht="15.75" x14ac:dyDescent="0.25">
      <c r="C140" s="14" t="s">
        <v>12</v>
      </c>
      <c r="D140" s="73" t="s">
        <v>13</v>
      </c>
      <c r="E140" s="74" t="s">
        <v>190</v>
      </c>
      <c r="F140" s="75" t="s">
        <v>186</v>
      </c>
      <c r="G140" s="18">
        <v>461000315</v>
      </c>
      <c r="H140" s="19" t="s">
        <v>171</v>
      </c>
      <c r="I140" s="18" t="s">
        <v>17</v>
      </c>
      <c r="J140" s="19" t="s">
        <v>18</v>
      </c>
      <c r="K140" s="20">
        <v>4023.9</v>
      </c>
      <c r="L140" s="21">
        <v>4008.6</v>
      </c>
      <c r="M140" s="22">
        <f>K140-L140</f>
        <v>15.300000000000182</v>
      </c>
      <c r="N140" s="23">
        <f>(M140/K140)*100</f>
        <v>0.3802281368821338</v>
      </c>
      <c r="O140" t="s">
        <v>261</v>
      </c>
    </row>
    <row r="141" spans="3:15" ht="15.75" x14ac:dyDescent="0.25">
      <c r="C141" s="14"/>
      <c r="D141" s="73" t="s">
        <v>19</v>
      </c>
      <c r="E141" s="74" t="s">
        <v>191</v>
      </c>
      <c r="F141" s="75" t="s">
        <v>186</v>
      </c>
      <c r="G141" s="18">
        <v>162000226</v>
      </c>
      <c r="H141" s="19" t="s">
        <v>178</v>
      </c>
      <c r="I141" s="18" t="s">
        <v>30</v>
      </c>
      <c r="J141" s="19" t="s">
        <v>18</v>
      </c>
      <c r="K141" s="20">
        <v>4071.23</v>
      </c>
      <c r="L141" s="21">
        <v>4034.2</v>
      </c>
      <c r="M141" s="22">
        <f>K141-L141</f>
        <v>37.0300000000002</v>
      </c>
      <c r="N141" s="23">
        <f>(M141/K141)*100</f>
        <v>0.90955313259138393</v>
      </c>
    </row>
    <row r="142" spans="3:15" ht="15.75" x14ac:dyDescent="0.25">
      <c r="C142" s="14" t="s">
        <v>12</v>
      </c>
      <c r="D142" s="73" t="s">
        <v>13</v>
      </c>
      <c r="E142" s="74" t="s">
        <v>192</v>
      </c>
      <c r="F142" s="75" t="s">
        <v>186</v>
      </c>
      <c r="G142" s="18">
        <v>461000318</v>
      </c>
      <c r="H142" s="19" t="s">
        <v>178</v>
      </c>
      <c r="I142" s="18" t="s">
        <v>17</v>
      </c>
      <c r="J142" s="19" t="s">
        <v>18</v>
      </c>
      <c r="K142" s="20">
        <v>3819.05</v>
      </c>
      <c r="L142" s="21">
        <v>3806.05</v>
      </c>
      <c r="M142" s="22">
        <f>K142-L142</f>
        <v>13</v>
      </c>
      <c r="N142" s="23">
        <f>(M142/K142)*100</f>
        <v>0.34039879027506836</v>
      </c>
      <c r="O142" t="s">
        <v>261</v>
      </c>
    </row>
    <row r="143" spans="3:15" ht="15.75" x14ac:dyDescent="0.25">
      <c r="C143" s="14"/>
      <c r="D143" s="73" t="s">
        <v>19</v>
      </c>
      <c r="E143" s="74" t="s">
        <v>193</v>
      </c>
      <c r="F143" s="75" t="s">
        <v>186</v>
      </c>
      <c r="G143" s="18">
        <v>161002863</v>
      </c>
      <c r="H143" s="19" t="s">
        <v>178</v>
      </c>
      <c r="I143" s="18" t="s">
        <v>62</v>
      </c>
      <c r="J143" s="19" t="s">
        <v>18</v>
      </c>
      <c r="K143" s="20">
        <v>3835.08</v>
      </c>
      <c r="L143" s="21">
        <v>3809.75</v>
      </c>
      <c r="M143" s="22">
        <f>K143-L143</f>
        <v>25.329999999999927</v>
      </c>
      <c r="N143" s="23">
        <f>(M143/K143)*100</f>
        <v>0.66048165879199205</v>
      </c>
    </row>
    <row r="144" spans="3:15" ht="15.75" x14ac:dyDescent="0.25">
      <c r="C144" s="14"/>
      <c r="D144" s="73" t="s">
        <v>19</v>
      </c>
      <c r="E144" s="74" t="s">
        <v>194</v>
      </c>
      <c r="F144" s="75" t="s">
        <v>186</v>
      </c>
      <c r="G144" s="18">
        <v>162003898</v>
      </c>
      <c r="H144" s="19" t="s">
        <v>178</v>
      </c>
      <c r="I144" s="18" t="s">
        <v>129</v>
      </c>
      <c r="J144" s="19" t="s">
        <v>18</v>
      </c>
      <c r="K144" s="20">
        <v>4016.71</v>
      </c>
      <c r="L144" s="21">
        <v>4005.45</v>
      </c>
      <c r="M144" s="22">
        <f>K144-L144</f>
        <v>11.260000000000218</v>
      </c>
      <c r="N144" s="23">
        <f>(M144/K144)*100</f>
        <v>0.28032892591200803</v>
      </c>
      <c r="O144">
        <v>210</v>
      </c>
    </row>
    <row r="145" spans="3:15" ht="15.75" x14ac:dyDescent="0.25">
      <c r="C145" s="14" t="s">
        <v>12</v>
      </c>
      <c r="D145" s="73" t="s">
        <v>13</v>
      </c>
      <c r="E145" s="74" t="s">
        <v>195</v>
      </c>
      <c r="F145" s="75" t="s">
        <v>126</v>
      </c>
      <c r="G145" s="18">
        <v>461000317</v>
      </c>
      <c r="H145" s="19" t="s">
        <v>171</v>
      </c>
      <c r="I145" s="18" t="s">
        <v>17</v>
      </c>
      <c r="J145" s="19" t="s">
        <v>18</v>
      </c>
      <c r="K145" s="20">
        <v>4030.22</v>
      </c>
      <c r="L145" s="21">
        <v>4018.1</v>
      </c>
      <c r="M145" s="22">
        <f t="shared" ref="M145" si="30">K145-L145</f>
        <v>12.119999999999891</v>
      </c>
      <c r="N145" s="23">
        <f t="shared" ref="N145" si="31">(M145/K145)*100</f>
        <v>0.30072799996029725</v>
      </c>
      <c r="O145" t="s">
        <v>261</v>
      </c>
    </row>
    <row r="146" spans="3:15" ht="16.5" thickBot="1" x14ac:dyDescent="0.3">
      <c r="C146" s="14"/>
      <c r="D146" s="73" t="s">
        <v>19</v>
      </c>
      <c r="E146" s="74" t="s">
        <v>196</v>
      </c>
      <c r="F146" s="75" t="s">
        <v>126</v>
      </c>
      <c r="G146" s="18">
        <v>151000752</v>
      </c>
      <c r="H146" s="19" t="s">
        <v>178</v>
      </c>
      <c r="I146" s="18" t="s">
        <v>21</v>
      </c>
      <c r="J146" s="19" t="s">
        <v>18</v>
      </c>
      <c r="K146" s="20">
        <v>3415.49</v>
      </c>
      <c r="L146" s="21">
        <v>3406.95</v>
      </c>
      <c r="M146" s="22">
        <f>K146-L146</f>
        <v>8.5399999999999636</v>
      </c>
      <c r="N146" s="23">
        <f>(M146/K146)*100</f>
        <v>0.25003732992923311</v>
      </c>
    </row>
    <row r="147" spans="3:15" ht="16.5" thickBot="1" x14ac:dyDescent="0.3">
      <c r="C147" s="82"/>
      <c r="D147" s="83" t="s">
        <v>19</v>
      </c>
      <c r="E147" s="84" t="s">
        <v>197</v>
      </c>
      <c r="F147" s="85" t="s">
        <v>126</v>
      </c>
      <c r="G147" s="86">
        <v>161005762</v>
      </c>
      <c r="H147" s="83" t="s">
        <v>178</v>
      </c>
      <c r="I147" s="86" t="s">
        <v>25</v>
      </c>
      <c r="J147" s="83" t="s">
        <v>43</v>
      </c>
      <c r="K147" s="87">
        <v>3991.56</v>
      </c>
      <c r="L147" s="87">
        <v>3957.6</v>
      </c>
      <c r="M147" s="88">
        <f>K147-L147</f>
        <v>33.960000000000036</v>
      </c>
      <c r="N147" s="89">
        <f>(M147/K147)*100</f>
        <v>0.85079517782521208</v>
      </c>
    </row>
    <row r="148" spans="3:15" ht="16.5" thickBot="1" x14ac:dyDescent="0.3">
      <c r="C148" s="90"/>
      <c r="D148" s="83" t="s">
        <v>19</v>
      </c>
      <c r="E148" s="92"/>
      <c r="F148" s="93"/>
      <c r="G148" s="94">
        <v>151000050</v>
      </c>
      <c r="H148" s="91" t="s">
        <v>186</v>
      </c>
      <c r="I148" s="94" t="s">
        <v>44</v>
      </c>
      <c r="J148" s="91" t="s">
        <v>18</v>
      </c>
      <c r="K148" s="95"/>
      <c r="L148" s="95"/>
      <c r="M148" s="96"/>
      <c r="N148" s="97"/>
    </row>
    <row r="149" spans="3:15" ht="15.75" x14ac:dyDescent="0.25">
      <c r="C149" s="14"/>
      <c r="D149" s="73" t="s">
        <v>19</v>
      </c>
      <c r="E149" s="74" t="s">
        <v>198</v>
      </c>
      <c r="F149" s="75" t="s">
        <v>126</v>
      </c>
      <c r="G149" s="18">
        <v>151000706</v>
      </c>
      <c r="H149" s="19" t="s">
        <v>178</v>
      </c>
      <c r="I149" s="18" t="s">
        <v>25</v>
      </c>
      <c r="J149" s="19" t="s">
        <v>18</v>
      </c>
      <c r="K149" s="20">
        <v>3916.45</v>
      </c>
      <c r="L149" s="21">
        <v>3879.25</v>
      </c>
      <c r="M149" s="22">
        <f>K149-L149</f>
        <v>37.199999999999818</v>
      </c>
      <c r="N149" s="23">
        <f>(M149/K149)*100</f>
        <v>0.94983977837071376</v>
      </c>
    </row>
    <row r="150" spans="3:15" ht="15.75" x14ac:dyDescent="0.25">
      <c r="C150" s="14"/>
      <c r="D150" s="73" t="s">
        <v>31</v>
      </c>
      <c r="E150" s="74" t="s">
        <v>199</v>
      </c>
      <c r="F150" s="75" t="s">
        <v>126</v>
      </c>
      <c r="G150" s="18">
        <v>462000531</v>
      </c>
      <c r="H150" s="19" t="s">
        <v>178</v>
      </c>
      <c r="I150" s="18" t="s">
        <v>33</v>
      </c>
      <c r="J150" s="19" t="s">
        <v>18</v>
      </c>
      <c r="K150" s="20">
        <v>4102.92</v>
      </c>
      <c r="L150" s="21">
        <v>4055.75</v>
      </c>
      <c r="M150" s="22">
        <f>K150-L150</f>
        <v>47.170000000000073</v>
      </c>
      <c r="N150" s="23">
        <f>(M150/K150)*100</f>
        <v>1.1496690162128453</v>
      </c>
      <c r="O150">
        <v>210</v>
      </c>
    </row>
    <row r="151" spans="3:15" ht="16.5" thickBot="1" x14ac:dyDescent="0.3">
      <c r="C151" s="14" t="s">
        <v>12</v>
      </c>
      <c r="D151" s="73" t="s">
        <v>13</v>
      </c>
      <c r="E151" s="74" t="s">
        <v>200</v>
      </c>
      <c r="F151" s="75" t="s">
        <v>126</v>
      </c>
      <c r="G151" s="18">
        <v>461000319</v>
      </c>
      <c r="H151" s="19" t="s">
        <v>178</v>
      </c>
      <c r="I151" s="18" t="s">
        <v>17</v>
      </c>
      <c r="J151" s="19" t="s">
        <v>18</v>
      </c>
      <c r="K151" s="20">
        <v>3584.23</v>
      </c>
      <c r="L151" s="21">
        <v>3574.55</v>
      </c>
      <c r="M151" s="22">
        <f>K151-L151</f>
        <v>9.6799999999998363</v>
      </c>
      <c r="N151" s="23">
        <f>(M151/K151)*100</f>
        <v>0.27007195408776324</v>
      </c>
    </row>
    <row r="152" spans="3:15" ht="16.5" thickBot="1" x14ac:dyDescent="0.3">
      <c r="C152" s="82"/>
      <c r="D152" s="83" t="s">
        <v>19</v>
      </c>
      <c r="E152" s="84" t="s">
        <v>201</v>
      </c>
      <c r="F152" s="85" t="s">
        <v>126</v>
      </c>
      <c r="G152" s="86">
        <v>161005763</v>
      </c>
      <c r="H152" s="83" t="s">
        <v>186</v>
      </c>
      <c r="I152" s="86" t="s">
        <v>25</v>
      </c>
      <c r="J152" s="83" t="s">
        <v>43</v>
      </c>
      <c r="K152" s="87">
        <v>4011.59</v>
      </c>
      <c r="L152" s="87">
        <v>3980.7</v>
      </c>
      <c r="M152" s="88">
        <f>K152-L152</f>
        <v>30.890000000000327</v>
      </c>
      <c r="N152" s="89">
        <f>(M152/K152)*100</f>
        <v>0.77001887032324656</v>
      </c>
    </row>
    <row r="153" spans="3:15" ht="16.5" thickBot="1" x14ac:dyDescent="0.3">
      <c r="C153" s="90"/>
      <c r="D153" s="83" t="s">
        <v>19</v>
      </c>
      <c r="E153" s="92"/>
      <c r="F153" s="93"/>
      <c r="G153" s="94">
        <v>151000051</v>
      </c>
      <c r="H153" s="91" t="s">
        <v>126</v>
      </c>
      <c r="I153" s="94" t="s">
        <v>44</v>
      </c>
      <c r="J153" s="91" t="s">
        <v>18</v>
      </c>
      <c r="K153" s="95"/>
      <c r="L153" s="95"/>
      <c r="M153" s="96"/>
      <c r="N153" s="97"/>
    </row>
    <row r="154" spans="3:15" ht="15.75" x14ac:dyDescent="0.25">
      <c r="C154" s="72" t="s">
        <v>12</v>
      </c>
      <c r="D154" s="102" t="s">
        <v>13</v>
      </c>
      <c r="E154" s="103" t="s">
        <v>202</v>
      </c>
      <c r="F154" s="104" t="s">
        <v>126</v>
      </c>
      <c r="G154" s="76">
        <v>451000288</v>
      </c>
      <c r="H154" s="77" t="s">
        <v>186</v>
      </c>
      <c r="I154" s="76" t="s">
        <v>17</v>
      </c>
      <c r="J154" s="77" t="s">
        <v>18</v>
      </c>
      <c r="K154" s="78">
        <v>3941.41</v>
      </c>
      <c r="L154" s="79">
        <v>3931.95</v>
      </c>
      <c r="M154" s="79">
        <f t="shared" ref="M154:M195" si="32">K154-L154</f>
        <v>9.4600000000000364</v>
      </c>
      <c r="N154" s="144">
        <f t="shared" ref="N154:N195" si="33">(M154/K154)*100</f>
        <v>0.24001562892467507</v>
      </c>
    </row>
    <row r="155" spans="3:15" ht="15.75" x14ac:dyDescent="0.25">
      <c r="C155" s="14"/>
      <c r="D155" s="73" t="s">
        <v>19</v>
      </c>
      <c r="E155" s="74" t="s">
        <v>203</v>
      </c>
      <c r="F155" s="75" t="s">
        <v>126</v>
      </c>
      <c r="G155" s="18">
        <v>161010204</v>
      </c>
      <c r="H155" s="19" t="s">
        <v>186</v>
      </c>
      <c r="I155" s="18" t="s">
        <v>21</v>
      </c>
      <c r="J155" s="19" t="s">
        <v>18</v>
      </c>
      <c r="K155" s="20">
        <v>4011.75</v>
      </c>
      <c r="L155" s="21">
        <v>3988.9</v>
      </c>
      <c r="M155" s="21">
        <f t="shared" si="32"/>
        <v>22.849999999999909</v>
      </c>
      <c r="N155" s="70">
        <f t="shared" si="33"/>
        <v>0.56957686795039342</v>
      </c>
    </row>
    <row r="156" spans="3:15" ht="15.75" x14ac:dyDescent="0.25">
      <c r="C156" s="72"/>
      <c r="D156" s="73" t="s">
        <v>31</v>
      </c>
      <c r="E156" s="74" t="s">
        <v>204</v>
      </c>
      <c r="F156" s="75" t="s">
        <v>126</v>
      </c>
      <c r="G156" s="18">
        <v>462000533</v>
      </c>
      <c r="H156" s="19" t="s">
        <v>186</v>
      </c>
      <c r="I156" s="18" t="s">
        <v>33</v>
      </c>
      <c r="J156" s="19" t="s">
        <v>18</v>
      </c>
      <c r="K156" s="20">
        <v>4105.08</v>
      </c>
      <c r="L156" s="21">
        <v>4038.6</v>
      </c>
      <c r="M156" s="21">
        <f t="shared" si="32"/>
        <v>66.480000000000018</v>
      </c>
      <c r="N156" s="70">
        <f t="shared" si="33"/>
        <v>1.6194568680756531</v>
      </c>
    </row>
    <row r="157" spans="3:15" ht="15.75" x14ac:dyDescent="0.25">
      <c r="C157" s="72" t="s">
        <v>12</v>
      </c>
      <c r="D157" s="102" t="s">
        <v>13</v>
      </c>
      <c r="E157" s="103" t="s">
        <v>205</v>
      </c>
      <c r="F157" s="104" t="s">
        <v>206</v>
      </c>
      <c r="G157" s="18">
        <v>451000287</v>
      </c>
      <c r="H157" s="19" t="s">
        <v>178</v>
      </c>
      <c r="I157" s="18" t="s">
        <v>17</v>
      </c>
      <c r="J157" s="19" t="s">
        <v>18</v>
      </c>
      <c r="K157" s="20">
        <v>4104.07</v>
      </c>
      <c r="L157" s="21">
        <v>4085.6</v>
      </c>
      <c r="M157" s="22">
        <f t="shared" si="32"/>
        <v>18.4699999999998</v>
      </c>
      <c r="N157" s="23">
        <f t="shared" si="33"/>
        <v>0.45004105680458184</v>
      </c>
      <c r="O157">
        <v>210</v>
      </c>
    </row>
    <row r="158" spans="3:15" ht="15.75" x14ac:dyDescent="0.25">
      <c r="C158" s="14"/>
      <c r="D158" s="102" t="s">
        <v>19</v>
      </c>
      <c r="E158" s="103" t="s">
        <v>207</v>
      </c>
      <c r="F158" s="104" t="s">
        <v>206</v>
      </c>
      <c r="G158" s="18">
        <v>162003903</v>
      </c>
      <c r="H158" s="19" t="s">
        <v>126</v>
      </c>
      <c r="I158" s="18" t="s">
        <v>129</v>
      </c>
      <c r="J158" s="19" t="s">
        <v>18</v>
      </c>
      <c r="K158" s="20">
        <v>3881.6</v>
      </c>
      <c r="L158" s="21">
        <v>3851.7</v>
      </c>
      <c r="M158" s="22">
        <f t="shared" si="32"/>
        <v>29.900000000000091</v>
      </c>
      <c r="N158" s="23">
        <f t="shared" si="33"/>
        <v>0.77030090684254149</v>
      </c>
    </row>
    <row r="159" spans="3:15" ht="15.75" x14ac:dyDescent="0.25">
      <c r="C159" s="14"/>
      <c r="D159" s="102" t="s">
        <v>19</v>
      </c>
      <c r="E159" s="103" t="s">
        <v>208</v>
      </c>
      <c r="F159" s="104" t="s">
        <v>206</v>
      </c>
      <c r="G159" s="18">
        <v>151000708</v>
      </c>
      <c r="H159" s="19" t="s">
        <v>126</v>
      </c>
      <c r="I159" s="18" t="s">
        <v>25</v>
      </c>
      <c r="J159" s="19" t="s">
        <v>18</v>
      </c>
      <c r="K159" s="20">
        <v>3711.96</v>
      </c>
      <c r="L159" s="21">
        <v>3697.1</v>
      </c>
      <c r="M159" s="22">
        <f t="shared" si="32"/>
        <v>14.860000000000127</v>
      </c>
      <c r="N159" s="23">
        <f t="shared" si="33"/>
        <v>0.40032758973696175</v>
      </c>
    </row>
    <row r="160" spans="3:15" ht="15.75" x14ac:dyDescent="0.25">
      <c r="C160" s="72" t="s">
        <v>12</v>
      </c>
      <c r="D160" s="102" t="s">
        <v>13</v>
      </c>
      <c r="E160" s="103" t="s">
        <v>209</v>
      </c>
      <c r="F160" s="104" t="s">
        <v>206</v>
      </c>
      <c r="G160" s="98">
        <v>461000320</v>
      </c>
      <c r="H160" s="99" t="s">
        <v>186</v>
      </c>
      <c r="I160" s="98" t="s">
        <v>17</v>
      </c>
      <c r="J160" s="99" t="s">
        <v>18</v>
      </c>
      <c r="K160" s="101">
        <v>3684.54</v>
      </c>
      <c r="L160" s="22">
        <v>3673.45</v>
      </c>
      <c r="M160" s="22">
        <f t="shared" si="32"/>
        <v>11.090000000000146</v>
      </c>
      <c r="N160" s="23">
        <f t="shared" si="33"/>
        <v>0.30098736884387595</v>
      </c>
    </row>
    <row r="161" spans="3:15" ht="16.5" thickBot="1" x14ac:dyDescent="0.3">
      <c r="C161" s="14"/>
      <c r="D161" s="102" t="s">
        <v>19</v>
      </c>
      <c r="E161" s="103" t="s">
        <v>210</v>
      </c>
      <c r="F161" s="104" t="s">
        <v>206</v>
      </c>
      <c r="G161" s="18">
        <v>162003905</v>
      </c>
      <c r="H161" s="19" t="s">
        <v>126</v>
      </c>
      <c r="I161" s="18" t="s">
        <v>129</v>
      </c>
      <c r="J161" s="19" t="s">
        <v>18</v>
      </c>
      <c r="K161" s="20">
        <v>3952.54</v>
      </c>
      <c r="L161" s="21">
        <v>3932.35</v>
      </c>
      <c r="M161" s="22">
        <f t="shared" si="32"/>
        <v>20.190000000000055</v>
      </c>
      <c r="N161" s="23">
        <f t="shared" si="33"/>
        <v>0.51081076978348239</v>
      </c>
      <c r="O161">
        <v>210</v>
      </c>
    </row>
    <row r="162" spans="3:15" ht="16.5" thickBot="1" x14ac:dyDescent="0.3">
      <c r="C162" s="82"/>
      <c r="D162" s="83" t="s">
        <v>19</v>
      </c>
      <c r="E162" s="84" t="s">
        <v>211</v>
      </c>
      <c r="F162" s="85" t="s">
        <v>125</v>
      </c>
      <c r="G162" s="86">
        <v>161005767</v>
      </c>
      <c r="H162" s="83" t="s">
        <v>206</v>
      </c>
      <c r="I162" s="86" t="s">
        <v>25</v>
      </c>
      <c r="J162" s="83" t="s">
        <v>43</v>
      </c>
      <c r="K162" s="87">
        <v>3382.95</v>
      </c>
      <c r="L162" s="87">
        <v>3357.55</v>
      </c>
      <c r="M162" s="88">
        <f t="shared" si="32"/>
        <v>25.399999999999636</v>
      </c>
      <c r="N162" s="89">
        <f t="shared" si="33"/>
        <v>0.75082398498350966</v>
      </c>
    </row>
    <row r="163" spans="3:15" ht="16.5" thickBot="1" x14ac:dyDescent="0.3">
      <c r="C163" s="90"/>
      <c r="D163" s="83" t="s">
        <v>19</v>
      </c>
      <c r="E163" s="92"/>
      <c r="F163" s="93"/>
      <c r="G163" s="94">
        <v>151000052</v>
      </c>
      <c r="H163" s="91" t="s">
        <v>125</v>
      </c>
      <c r="I163" s="94" t="s">
        <v>44</v>
      </c>
      <c r="J163" s="91" t="s">
        <v>18</v>
      </c>
      <c r="K163" s="95"/>
      <c r="L163" s="95"/>
      <c r="M163" s="96">
        <f t="shared" si="32"/>
        <v>0</v>
      </c>
      <c r="N163" s="97" t="e">
        <f t="shared" si="33"/>
        <v>#DIV/0!</v>
      </c>
    </row>
    <row r="164" spans="3:15" ht="15.75" x14ac:dyDescent="0.25">
      <c r="C164" s="72" t="s">
        <v>12</v>
      </c>
      <c r="D164" s="128" t="s">
        <v>13</v>
      </c>
      <c r="E164" s="129" t="s">
        <v>124</v>
      </c>
      <c r="F164" s="130" t="s">
        <v>125</v>
      </c>
      <c r="G164" s="131">
        <v>451000290</v>
      </c>
      <c r="H164" s="128" t="s">
        <v>126</v>
      </c>
      <c r="I164" s="131" t="s">
        <v>17</v>
      </c>
      <c r="J164" s="128" t="s">
        <v>18</v>
      </c>
      <c r="K164" s="128">
        <v>4046.6</v>
      </c>
      <c r="L164" s="129">
        <v>4035.25</v>
      </c>
      <c r="M164" s="130">
        <f t="shared" si="32"/>
        <v>11.349999999999909</v>
      </c>
      <c r="N164" s="131">
        <f t="shared" si="33"/>
        <v>0.28048238026985395</v>
      </c>
    </row>
    <row r="165" spans="3:15" ht="16.5" thickBot="1" x14ac:dyDescent="0.3">
      <c r="C165" s="145" t="s">
        <v>12</v>
      </c>
      <c r="D165" s="146" t="s">
        <v>13</v>
      </c>
      <c r="E165" s="147" t="s">
        <v>123</v>
      </c>
      <c r="F165" s="148" t="s">
        <v>115</v>
      </c>
      <c r="G165" s="149">
        <v>461000307</v>
      </c>
      <c r="H165" s="146" t="s">
        <v>104</v>
      </c>
      <c r="I165" s="149" t="s">
        <v>17</v>
      </c>
      <c r="J165" s="146" t="s">
        <v>18</v>
      </c>
      <c r="K165" s="150">
        <v>69</v>
      </c>
      <c r="L165" s="151">
        <v>68.650000000000006</v>
      </c>
      <c r="M165" s="152">
        <f t="shared" si="32"/>
        <v>0.34999999999999432</v>
      </c>
      <c r="N165" s="150">
        <f t="shared" si="33"/>
        <v>0.50724637681158591</v>
      </c>
      <c r="O165">
        <v>210</v>
      </c>
    </row>
    <row r="166" spans="3:15" ht="16.5" thickBot="1" x14ac:dyDescent="0.3">
      <c r="C166" s="72" t="s">
        <v>12</v>
      </c>
      <c r="D166" s="102" t="s">
        <v>13</v>
      </c>
      <c r="E166" s="103" t="s">
        <v>212</v>
      </c>
      <c r="F166" s="104" t="s">
        <v>125</v>
      </c>
      <c r="G166" s="18">
        <v>451000289</v>
      </c>
      <c r="H166" s="19" t="s">
        <v>126</v>
      </c>
      <c r="I166" s="18" t="s">
        <v>17</v>
      </c>
      <c r="J166" s="19" t="s">
        <v>18</v>
      </c>
      <c r="K166" s="20">
        <v>3960.85</v>
      </c>
      <c r="L166" s="21">
        <v>3951.85</v>
      </c>
      <c r="M166" s="21">
        <f t="shared" si="32"/>
        <v>9</v>
      </c>
      <c r="N166" s="70">
        <f t="shared" si="33"/>
        <v>0.22722395445422069</v>
      </c>
    </row>
    <row r="167" spans="3:15" ht="16.5" thickBot="1" x14ac:dyDescent="0.3">
      <c r="C167" s="82"/>
      <c r="D167" s="83" t="s">
        <v>19</v>
      </c>
      <c r="E167" s="84" t="s">
        <v>213</v>
      </c>
      <c r="F167" s="85" t="s">
        <v>125</v>
      </c>
      <c r="G167" s="86">
        <v>151000754</v>
      </c>
      <c r="H167" s="83" t="s">
        <v>206</v>
      </c>
      <c r="I167" s="86" t="s">
        <v>21</v>
      </c>
      <c r="J167" s="83" t="s">
        <v>43</v>
      </c>
      <c r="K167" s="87">
        <v>3911.39</v>
      </c>
      <c r="L167" s="87">
        <v>3883.2</v>
      </c>
      <c r="M167" s="88">
        <f>K167-L167</f>
        <v>28.190000000000055</v>
      </c>
      <c r="N167" s="89">
        <f>(M167/K167)*100</f>
        <v>0.72071565351448086</v>
      </c>
    </row>
    <row r="168" spans="3:15" ht="16.5" thickBot="1" x14ac:dyDescent="0.3">
      <c r="C168" s="90"/>
      <c r="D168" s="83" t="s">
        <v>19</v>
      </c>
      <c r="E168" s="92"/>
      <c r="F168" s="93"/>
      <c r="G168" s="94">
        <v>161000120</v>
      </c>
      <c r="H168" s="91" t="s">
        <v>216</v>
      </c>
      <c r="I168" s="94" t="s">
        <v>44</v>
      </c>
      <c r="J168" s="91" t="s">
        <v>18</v>
      </c>
      <c r="K168" s="95"/>
      <c r="L168" s="95"/>
      <c r="M168" s="96"/>
      <c r="N168" s="97"/>
    </row>
    <row r="169" spans="3:15" ht="15.75" x14ac:dyDescent="0.25">
      <c r="C169" s="14"/>
      <c r="D169" s="102" t="s">
        <v>19</v>
      </c>
      <c r="E169" s="103" t="s">
        <v>214</v>
      </c>
      <c r="F169" s="69" t="s">
        <v>125</v>
      </c>
      <c r="G169" s="18">
        <v>161005769</v>
      </c>
      <c r="H169" s="19" t="s">
        <v>125</v>
      </c>
      <c r="I169" s="18" t="s">
        <v>25</v>
      </c>
      <c r="J169" s="19" t="s">
        <v>18</v>
      </c>
      <c r="K169" s="20">
        <v>3964.24</v>
      </c>
      <c r="L169" s="21">
        <v>3935.3500000000004</v>
      </c>
      <c r="M169" s="22">
        <f t="shared" si="32"/>
        <v>28.889999999999418</v>
      </c>
      <c r="N169" s="23">
        <f t="shared" si="33"/>
        <v>0.72876516053516993</v>
      </c>
      <c r="O169">
        <v>210</v>
      </c>
    </row>
    <row r="170" spans="3:15" ht="15.75" x14ac:dyDescent="0.25">
      <c r="C170" s="72" t="s">
        <v>12</v>
      </c>
      <c r="D170" s="102" t="s">
        <v>13</v>
      </c>
      <c r="E170" s="103" t="s">
        <v>215</v>
      </c>
      <c r="F170" s="17" t="s">
        <v>216</v>
      </c>
      <c r="G170" s="154">
        <v>451000291</v>
      </c>
      <c r="H170" s="155" t="s">
        <v>126</v>
      </c>
      <c r="I170" s="154" t="s">
        <v>17</v>
      </c>
      <c r="J170" s="155" t="s">
        <v>18</v>
      </c>
      <c r="K170" s="156">
        <v>3787.36</v>
      </c>
      <c r="L170" s="98">
        <v>3776.45</v>
      </c>
      <c r="M170" s="22">
        <f t="shared" si="32"/>
        <v>10.910000000000309</v>
      </c>
      <c r="N170" s="23">
        <f t="shared" si="33"/>
        <v>0.28806345317055437</v>
      </c>
    </row>
    <row r="171" spans="3:15" ht="16.5" thickBot="1" x14ac:dyDescent="0.3">
      <c r="C171" s="72" t="s">
        <v>12</v>
      </c>
      <c r="D171" s="102" t="s">
        <v>13</v>
      </c>
      <c r="E171" s="103" t="s">
        <v>217</v>
      </c>
      <c r="F171" s="108" t="s">
        <v>216</v>
      </c>
      <c r="G171" s="18">
        <v>461000321</v>
      </c>
      <c r="H171" s="19" t="s">
        <v>206</v>
      </c>
      <c r="I171" s="18" t="s">
        <v>17</v>
      </c>
      <c r="J171" s="19" t="s">
        <v>18</v>
      </c>
      <c r="K171" s="20">
        <v>4072.37</v>
      </c>
      <c r="L171" s="21">
        <v>4059.3</v>
      </c>
      <c r="M171" s="21">
        <f t="shared" si="32"/>
        <v>13.069999999999709</v>
      </c>
      <c r="N171" s="70">
        <f t="shared" si="33"/>
        <v>0.32094333275217407</v>
      </c>
    </row>
    <row r="172" spans="3:15" ht="16.5" thickBot="1" x14ac:dyDescent="0.3">
      <c r="C172" s="82"/>
      <c r="D172" s="83" t="s">
        <v>19</v>
      </c>
      <c r="E172" s="84" t="s">
        <v>218</v>
      </c>
      <c r="F172" s="157" t="s">
        <v>216</v>
      </c>
      <c r="G172" s="86">
        <v>161005770</v>
      </c>
      <c r="H172" s="83" t="s">
        <v>125</v>
      </c>
      <c r="I172" s="86" t="s">
        <v>25</v>
      </c>
      <c r="J172" s="83" t="s">
        <v>43</v>
      </c>
      <c r="K172" s="87">
        <v>3997.51</v>
      </c>
      <c r="L172" s="87">
        <v>3967.1</v>
      </c>
      <c r="M172" s="88">
        <f t="shared" si="32"/>
        <v>30.410000000000309</v>
      </c>
      <c r="N172" s="89">
        <f t="shared" si="33"/>
        <v>0.76072355041013795</v>
      </c>
    </row>
    <row r="173" spans="3:15" ht="16.5" thickBot="1" x14ac:dyDescent="0.3">
      <c r="C173" s="90"/>
      <c r="D173" s="83" t="s">
        <v>19</v>
      </c>
      <c r="E173" s="92"/>
      <c r="F173" s="93"/>
      <c r="G173" s="94">
        <v>151000053</v>
      </c>
      <c r="H173" s="91" t="s">
        <v>216</v>
      </c>
      <c r="I173" s="94" t="s">
        <v>44</v>
      </c>
      <c r="J173" s="91" t="s">
        <v>18</v>
      </c>
      <c r="K173" s="95"/>
      <c r="L173" s="95"/>
      <c r="M173" s="96"/>
      <c r="N173" s="97"/>
    </row>
    <row r="174" spans="3:15" ht="15.75" x14ac:dyDescent="0.25">
      <c r="C174" s="14"/>
      <c r="D174" s="102" t="s">
        <v>19</v>
      </c>
      <c r="E174" s="68" t="s">
        <v>219</v>
      </c>
      <c r="F174" s="69" t="s">
        <v>216</v>
      </c>
      <c r="G174" s="18">
        <v>161010209</v>
      </c>
      <c r="H174" s="19" t="s">
        <v>125</v>
      </c>
      <c r="I174" s="18" t="s">
        <v>21</v>
      </c>
      <c r="J174" s="19" t="s">
        <v>18</v>
      </c>
      <c r="K174" s="20">
        <v>3605.18</v>
      </c>
      <c r="L174" s="21">
        <v>3578.5</v>
      </c>
      <c r="M174" s="22">
        <f t="shared" si="32"/>
        <v>26.679999999999836</v>
      </c>
      <c r="N174" s="23">
        <f t="shared" si="33"/>
        <v>0.74004626676060103</v>
      </c>
    </row>
    <row r="175" spans="3:15" ht="15.75" x14ac:dyDescent="0.25">
      <c r="C175" s="14"/>
      <c r="D175" s="102" t="s">
        <v>19</v>
      </c>
      <c r="E175" s="16" t="s">
        <v>220</v>
      </c>
      <c r="F175" s="17" t="s">
        <v>221</v>
      </c>
      <c r="G175" s="18">
        <v>161005771</v>
      </c>
      <c r="H175" s="19" t="s">
        <v>125</v>
      </c>
      <c r="I175" s="18" t="s">
        <v>25</v>
      </c>
      <c r="J175" s="19" t="s">
        <v>18</v>
      </c>
      <c r="K175" s="20">
        <v>3942.97</v>
      </c>
      <c r="L175" s="158">
        <v>3890.1</v>
      </c>
      <c r="M175" s="22">
        <f t="shared" si="32"/>
        <v>52.869999999999891</v>
      </c>
      <c r="N175" s="23">
        <f t="shared" si="33"/>
        <v>1.3408674172007369</v>
      </c>
    </row>
    <row r="176" spans="3:15" ht="15.75" x14ac:dyDescent="0.25">
      <c r="C176" s="14"/>
      <c r="D176" s="102" t="s">
        <v>19</v>
      </c>
      <c r="E176" s="16" t="s">
        <v>222</v>
      </c>
      <c r="F176" s="17" t="s">
        <v>221</v>
      </c>
      <c r="G176" s="18">
        <v>161010202</v>
      </c>
      <c r="H176" s="19" t="s">
        <v>178</v>
      </c>
      <c r="I176" s="18" t="s">
        <v>21</v>
      </c>
      <c r="J176" s="19" t="s">
        <v>18</v>
      </c>
      <c r="K176" s="20">
        <v>3866.8</v>
      </c>
      <c r="L176" s="21">
        <v>3836.3</v>
      </c>
      <c r="M176" s="22">
        <f t="shared" si="32"/>
        <v>30.5</v>
      </c>
      <c r="N176" s="23">
        <f t="shared" si="33"/>
        <v>0.78876590462397844</v>
      </c>
      <c r="O176">
        <v>660</v>
      </c>
    </row>
    <row r="177" spans="3:15" ht="15.75" x14ac:dyDescent="0.25">
      <c r="C177" s="14"/>
      <c r="D177" s="102" t="s">
        <v>19</v>
      </c>
      <c r="E177" s="16" t="s">
        <v>223</v>
      </c>
      <c r="F177" s="17" t="s">
        <v>221</v>
      </c>
      <c r="G177" s="18">
        <v>162003912</v>
      </c>
      <c r="H177" s="19" t="s">
        <v>125</v>
      </c>
      <c r="I177" s="18" t="s">
        <v>129</v>
      </c>
      <c r="J177" s="19" t="s">
        <v>18</v>
      </c>
      <c r="K177" s="20">
        <v>3921.3</v>
      </c>
      <c r="L177" s="21">
        <v>3891.6</v>
      </c>
      <c r="M177" s="22">
        <f t="shared" si="32"/>
        <v>29.700000000000273</v>
      </c>
      <c r="N177" s="23">
        <f t="shared" si="33"/>
        <v>0.75740188202892589</v>
      </c>
      <c r="O177">
        <v>210</v>
      </c>
    </row>
    <row r="178" spans="3:15" ht="15.75" x14ac:dyDescent="0.25">
      <c r="C178" s="14" t="s">
        <v>12</v>
      </c>
      <c r="D178" s="102" t="s">
        <v>13</v>
      </c>
      <c r="E178" s="16" t="s">
        <v>224</v>
      </c>
      <c r="F178" s="17" t="s">
        <v>225</v>
      </c>
      <c r="G178" s="18">
        <v>451000292</v>
      </c>
      <c r="H178" s="19" t="s">
        <v>125</v>
      </c>
      <c r="I178" s="18" t="s">
        <v>17</v>
      </c>
      <c r="J178" s="19" t="s">
        <v>18</v>
      </c>
      <c r="K178" s="20">
        <v>4114.3999999999996</v>
      </c>
      <c r="L178" s="21">
        <v>4101.6000000000004</v>
      </c>
      <c r="M178" s="22">
        <f t="shared" si="32"/>
        <v>12.799999999999272</v>
      </c>
      <c r="N178" s="23">
        <f t="shared" si="33"/>
        <v>0.31110246937583302</v>
      </c>
    </row>
    <row r="179" spans="3:15" ht="15.75" x14ac:dyDescent="0.25">
      <c r="C179" s="14"/>
      <c r="D179" s="102" t="s">
        <v>19</v>
      </c>
      <c r="E179" s="16" t="s">
        <v>226</v>
      </c>
      <c r="F179" s="17" t="s">
        <v>221</v>
      </c>
      <c r="G179" s="18">
        <v>161002866</v>
      </c>
      <c r="H179" s="19" t="s">
        <v>125</v>
      </c>
      <c r="I179" s="18" t="s">
        <v>62</v>
      </c>
      <c r="J179" s="19" t="s">
        <v>18</v>
      </c>
      <c r="K179" s="20">
        <v>4131.8999999999996</v>
      </c>
      <c r="L179" s="21">
        <v>4101.1000000000004</v>
      </c>
      <c r="M179" s="22">
        <f t="shared" si="32"/>
        <v>30.799999999999272</v>
      </c>
      <c r="N179" s="23">
        <f t="shared" si="33"/>
        <v>0.74541978266655229</v>
      </c>
      <c r="O179">
        <v>660</v>
      </c>
    </row>
    <row r="180" spans="3:15" ht="15.75" x14ac:dyDescent="0.25">
      <c r="C180" s="14"/>
      <c r="D180" s="102" t="s">
        <v>19</v>
      </c>
      <c r="E180" s="16" t="s">
        <v>227</v>
      </c>
      <c r="F180" s="17" t="s">
        <v>221</v>
      </c>
      <c r="G180" s="18">
        <v>162003914</v>
      </c>
      <c r="H180" s="19" t="s">
        <v>216</v>
      </c>
      <c r="I180" s="18" t="s">
        <v>129</v>
      </c>
      <c r="J180" s="19" t="s">
        <v>18</v>
      </c>
      <c r="K180" s="20">
        <v>3889.7</v>
      </c>
      <c r="L180" s="21">
        <v>3880.7</v>
      </c>
      <c r="M180" s="22">
        <f t="shared" si="32"/>
        <v>9</v>
      </c>
      <c r="N180" s="23">
        <f t="shared" si="33"/>
        <v>0.23138031210633214</v>
      </c>
    </row>
    <row r="181" spans="3:15" ht="16.5" thickBot="1" x14ac:dyDescent="0.3">
      <c r="C181" s="14" t="s">
        <v>12</v>
      </c>
      <c r="D181" s="102" t="s">
        <v>13</v>
      </c>
      <c r="E181" s="107" t="s">
        <v>228</v>
      </c>
      <c r="F181" s="17" t="s">
        <v>229</v>
      </c>
      <c r="G181" s="18">
        <v>461000322</v>
      </c>
      <c r="H181" s="19" t="s">
        <v>125</v>
      </c>
      <c r="I181" s="18" t="s">
        <v>17</v>
      </c>
      <c r="J181" s="19" t="s">
        <v>18</v>
      </c>
      <c r="K181" s="20">
        <v>4031.55</v>
      </c>
      <c r="L181" s="21">
        <v>4023.7</v>
      </c>
      <c r="M181" s="22">
        <f t="shared" si="32"/>
        <v>7.8500000000003638</v>
      </c>
      <c r="N181" s="23">
        <f t="shared" si="33"/>
        <v>0.19471419181209121</v>
      </c>
      <c r="O181">
        <v>210</v>
      </c>
    </row>
    <row r="182" spans="3:15" ht="16.5" thickBot="1" x14ac:dyDescent="0.3">
      <c r="C182" s="82"/>
      <c r="D182" s="83" t="s">
        <v>81</v>
      </c>
      <c r="E182" s="159" t="s">
        <v>230</v>
      </c>
      <c r="F182" s="157" t="s">
        <v>221</v>
      </c>
      <c r="G182" s="86">
        <v>161000340</v>
      </c>
      <c r="H182" s="83" t="s">
        <v>126</v>
      </c>
      <c r="I182" s="86" t="s">
        <v>106</v>
      </c>
      <c r="J182" s="83" t="s">
        <v>84</v>
      </c>
      <c r="K182" s="87">
        <v>4109.7</v>
      </c>
      <c r="L182" s="87">
        <v>3882.55</v>
      </c>
      <c r="M182" s="88">
        <f t="shared" si="32"/>
        <v>227.14999999999964</v>
      </c>
      <c r="N182" s="89">
        <f t="shared" si="33"/>
        <v>5.527167433145963</v>
      </c>
    </row>
    <row r="183" spans="3:15" ht="16.5" thickBot="1" x14ac:dyDescent="0.3">
      <c r="C183" s="90"/>
      <c r="D183" s="83" t="s">
        <v>81</v>
      </c>
      <c r="E183" s="92"/>
      <c r="F183" s="93"/>
      <c r="G183" s="94">
        <v>162001164</v>
      </c>
      <c r="H183" s="91" t="s">
        <v>125</v>
      </c>
      <c r="I183" s="94" t="s">
        <v>85</v>
      </c>
      <c r="J183" s="91" t="s">
        <v>18</v>
      </c>
      <c r="K183" s="95"/>
      <c r="L183" s="95"/>
      <c r="M183" s="96">
        <f t="shared" si="32"/>
        <v>0</v>
      </c>
      <c r="N183" s="97" t="e">
        <f t="shared" si="33"/>
        <v>#DIV/0!</v>
      </c>
    </row>
    <row r="184" spans="3:15" ht="15.75" x14ac:dyDescent="0.25">
      <c r="C184" s="14"/>
      <c r="D184" s="102" t="s">
        <v>19</v>
      </c>
      <c r="E184" s="68" t="s">
        <v>231</v>
      </c>
      <c r="F184" s="69" t="s">
        <v>221</v>
      </c>
      <c r="G184" s="18">
        <v>151000169</v>
      </c>
      <c r="H184" s="19" t="s">
        <v>221</v>
      </c>
      <c r="I184" s="18" t="s">
        <v>62</v>
      </c>
      <c r="J184" s="19" t="s">
        <v>18</v>
      </c>
      <c r="K184" s="20">
        <v>4018.05</v>
      </c>
      <c r="L184" s="21">
        <v>4006.75</v>
      </c>
      <c r="M184" s="22">
        <f t="shared" si="32"/>
        <v>11.300000000000182</v>
      </c>
      <c r="N184" s="23">
        <f t="shared" si="33"/>
        <v>0.28123094535907173</v>
      </c>
    </row>
    <row r="185" spans="3:15" ht="15.75" x14ac:dyDescent="0.25">
      <c r="C185" s="14"/>
      <c r="D185" s="102" t="s">
        <v>31</v>
      </c>
      <c r="E185" s="16" t="s">
        <v>232</v>
      </c>
      <c r="F185" s="17" t="s">
        <v>233</v>
      </c>
      <c r="G185" s="18">
        <v>462000325</v>
      </c>
      <c r="H185" s="19" t="s">
        <v>216</v>
      </c>
      <c r="I185" s="18" t="s">
        <v>234</v>
      </c>
      <c r="J185" s="19" t="s">
        <v>18</v>
      </c>
      <c r="K185" s="20">
        <v>4138.32</v>
      </c>
      <c r="L185" s="21">
        <v>3961.15</v>
      </c>
      <c r="M185" s="22">
        <f t="shared" si="32"/>
        <v>177.16999999999962</v>
      </c>
      <c r="N185" s="23">
        <f t="shared" si="33"/>
        <v>4.281205899978727</v>
      </c>
    </row>
    <row r="186" spans="3:15" ht="15.75" x14ac:dyDescent="0.25">
      <c r="C186" s="14" t="s">
        <v>12</v>
      </c>
      <c r="D186" s="102" t="s">
        <v>13</v>
      </c>
      <c r="E186" s="16" t="s">
        <v>235</v>
      </c>
      <c r="F186" s="17" t="s">
        <v>221</v>
      </c>
      <c r="G186" s="18">
        <v>462000021</v>
      </c>
      <c r="H186" s="19" t="s">
        <v>221</v>
      </c>
      <c r="I186" s="18" t="s">
        <v>236</v>
      </c>
      <c r="J186" s="19" t="s">
        <v>18</v>
      </c>
      <c r="K186" s="20">
        <v>2722.63</v>
      </c>
      <c r="L186" s="21">
        <v>2712.6</v>
      </c>
      <c r="M186" s="22">
        <f t="shared" si="32"/>
        <v>10.0300000000002</v>
      </c>
      <c r="N186" s="23">
        <f t="shared" si="33"/>
        <v>0.36839379570489561</v>
      </c>
    </row>
    <row r="187" spans="3:15" ht="15.75" x14ac:dyDescent="0.25">
      <c r="C187" s="14"/>
      <c r="D187" s="102" t="s">
        <v>19</v>
      </c>
      <c r="E187" s="16" t="s">
        <v>237</v>
      </c>
      <c r="F187" s="17" t="s">
        <v>233</v>
      </c>
      <c r="G187" s="18">
        <v>151000755</v>
      </c>
      <c r="H187" s="19" t="s">
        <v>216</v>
      </c>
      <c r="I187" s="18" t="s">
        <v>21</v>
      </c>
      <c r="J187" s="19" t="s">
        <v>18</v>
      </c>
      <c r="K187" s="20">
        <v>3977.13</v>
      </c>
      <c r="L187" s="21">
        <v>3967.15</v>
      </c>
      <c r="M187" s="22">
        <f t="shared" si="32"/>
        <v>9.9800000000000182</v>
      </c>
      <c r="N187" s="23">
        <f t="shared" si="33"/>
        <v>0.25093471925735439</v>
      </c>
      <c r="O187">
        <v>660</v>
      </c>
    </row>
    <row r="188" spans="3:15" ht="15.75" x14ac:dyDescent="0.25">
      <c r="C188" s="14"/>
      <c r="D188" s="102" t="s">
        <v>19</v>
      </c>
      <c r="E188" s="16" t="s">
        <v>238</v>
      </c>
      <c r="F188" s="17" t="s">
        <v>233</v>
      </c>
      <c r="G188" s="18">
        <v>141000109</v>
      </c>
      <c r="H188" s="19" t="s">
        <v>216</v>
      </c>
      <c r="I188" s="18" t="s">
        <v>62</v>
      </c>
      <c r="J188" s="19" t="s">
        <v>18</v>
      </c>
      <c r="K188" s="20">
        <v>4079.85</v>
      </c>
      <c r="L188" s="21">
        <v>3724.15</v>
      </c>
      <c r="M188" s="22">
        <f t="shared" si="32"/>
        <v>355.69999999999982</v>
      </c>
      <c r="N188" s="23">
        <f t="shared" si="33"/>
        <v>8.7184577864382238</v>
      </c>
      <c r="O188">
        <v>660</v>
      </c>
    </row>
    <row r="189" spans="3:15" ht="15.75" x14ac:dyDescent="0.25">
      <c r="C189" s="14"/>
      <c r="D189" s="102" t="s">
        <v>19</v>
      </c>
      <c r="E189" s="16" t="s">
        <v>239</v>
      </c>
      <c r="F189" s="17" t="s">
        <v>233</v>
      </c>
      <c r="G189" s="18">
        <v>161005777</v>
      </c>
      <c r="H189" s="19" t="s">
        <v>221</v>
      </c>
      <c r="I189" s="18" t="s">
        <v>25</v>
      </c>
      <c r="J189" s="19" t="s">
        <v>18</v>
      </c>
      <c r="K189" s="20">
        <v>4009.47</v>
      </c>
      <c r="L189" s="21">
        <v>3963.35</v>
      </c>
      <c r="M189" s="22">
        <f t="shared" si="32"/>
        <v>46.119999999999891</v>
      </c>
      <c r="N189" s="23">
        <f t="shared" si="33"/>
        <v>1.1502767198657151</v>
      </c>
      <c r="O189">
        <v>210</v>
      </c>
    </row>
    <row r="190" spans="3:15" ht="15.75" x14ac:dyDescent="0.25">
      <c r="C190" s="14" t="s">
        <v>12</v>
      </c>
      <c r="D190" s="102" t="s">
        <v>13</v>
      </c>
      <c r="E190" s="16" t="s">
        <v>240</v>
      </c>
      <c r="F190" s="17" t="s">
        <v>233</v>
      </c>
      <c r="G190" s="18">
        <v>461000323</v>
      </c>
      <c r="H190" s="19" t="s">
        <v>216</v>
      </c>
      <c r="I190" s="18" t="s">
        <v>17</v>
      </c>
      <c r="J190" s="19" t="s">
        <v>18</v>
      </c>
      <c r="K190" s="20">
        <v>4024.14</v>
      </c>
      <c r="L190" s="21">
        <v>4010.1</v>
      </c>
      <c r="M190" s="22">
        <f t="shared" si="32"/>
        <v>14.039999999999964</v>
      </c>
      <c r="N190" s="23">
        <f t="shared" si="33"/>
        <v>0.34889442216224992</v>
      </c>
    </row>
    <row r="191" spans="3:15" ht="15.75" x14ac:dyDescent="0.25">
      <c r="C191" s="14"/>
      <c r="D191" s="102" t="s">
        <v>19</v>
      </c>
      <c r="E191" s="16" t="s">
        <v>241</v>
      </c>
      <c r="F191" s="17" t="s">
        <v>242</v>
      </c>
      <c r="G191" s="18">
        <v>162003920</v>
      </c>
      <c r="H191" s="19" t="s">
        <v>221</v>
      </c>
      <c r="I191" s="18" t="s">
        <v>129</v>
      </c>
      <c r="J191" s="19" t="s">
        <v>18</v>
      </c>
      <c r="K191" s="20">
        <v>3987.54</v>
      </c>
      <c r="L191" s="21">
        <v>3975.15</v>
      </c>
      <c r="M191" s="22">
        <f t="shared" si="32"/>
        <v>12.389999999999873</v>
      </c>
      <c r="N191" s="23">
        <f t="shared" si="33"/>
        <v>0.31071788621555829</v>
      </c>
    </row>
    <row r="192" spans="3:15" ht="15.75" x14ac:dyDescent="0.25">
      <c r="C192" s="14" t="s">
        <v>12</v>
      </c>
      <c r="D192" s="102" t="s">
        <v>13</v>
      </c>
      <c r="E192" s="16" t="s">
        <v>243</v>
      </c>
      <c r="F192" s="17" t="s">
        <v>242</v>
      </c>
      <c r="G192" s="18">
        <v>461000324</v>
      </c>
      <c r="H192" s="19" t="s">
        <v>216</v>
      </c>
      <c r="I192" s="18" t="s">
        <v>17</v>
      </c>
      <c r="J192" s="19" t="s">
        <v>18</v>
      </c>
      <c r="K192" s="20">
        <v>4081.8</v>
      </c>
      <c r="L192" s="21">
        <v>4072.8</v>
      </c>
      <c r="M192" s="22">
        <f t="shared" si="32"/>
        <v>9</v>
      </c>
      <c r="N192" s="23">
        <f t="shared" si="33"/>
        <v>0.22049095987064529</v>
      </c>
    </row>
    <row r="193" spans="3:15" ht="15.75" x14ac:dyDescent="0.25">
      <c r="C193" s="14"/>
      <c r="D193" s="102" t="s">
        <v>19</v>
      </c>
      <c r="E193" s="16" t="s">
        <v>244</v>
      </c>
      <c r="F193" s="17" t="s">
        <v>136</v>
      </c>
      <c r="G193" s="18">
        <v>161005778</v>
      </c>
      <c r="H193" s="19" t="s">
        <v>233</v>
      </c>
      <c r="I193" s="18" t="s">
        <v>25</v>
      </c>
      <c r="J193" s="19" t="s">
        <v>18</v>
      </c>
      <c r="K193" s="20">
        <v>3996.72</v>
      </c>
      <c r="L193" s="21">
        <v>3934.35</v>
      </c>
      <c r="M193" s="22">
        <f t="shared" si="32"/>
        <v>62.369999999999891</v>
      </c>
      <c r="N193" s="23">
        <f t="shared" si="33"/>
        <v>1.5605296343001234</v>
      </c>
      <c r="O193">
        <v>210</v>
      </c>
    </row>
    <row r="194" spans="3:15" ht="15.75" x14ac:dyDescent="0.25">
      <c r="C194" s="14"/>
      <c r="D194" s="102" t="s">
        <v>19</v>
      </c>
      <c r="E194" s="16" t="s">
        <v>245</v>
      </c>
      <c r="F194" s="17" t="s">
        <v>136</v>
      </c>
      <c r="G194" s="18">
        <v>151000757</v>
      </c>
      <c r="H194" s="19" t="s">
        <v>233</v>
      </c>
      <c r="I194" s="18" t="s">
        <v>21</v>
      </c>
      <c r="J194" s="19" t="s">
        <v>18</v>
      </c>
      <c r="K194" s="20">
        <v>3932.53</v>
      </c>
      <c r="L194" s="160">
        <v>3888.5</v>
      </c>
      <c r="M194" s="22">
        <f t="shared" si="32"/>
        <v>44.0300000000002</v>
      </c>
      <c r="N194" s="23">
        <f t="shared" si="33"/>
        <v>1.1196354509692283</v>
      </c>
      <c r="O194">
        <v>660</v>
      </c>
    </row>
    <row r="195" spans="3:15" ht="16.5" thickBot="1" x14ac:dyDescent="0.3">
      <c r="C195" s="161"/>
      <c r="D195" s="162" t="s">
        <v>19</v>
      </c>
      <c r="E195" s="107" t="s">
        <v>246</v>
      </c>
      <c r="F195" s="108" t="s">
        <v>136</v>
      </c>
      <c r="G195" s="153">
        <v>162003922</v>
      </c>
      <c r="H195" s="163" t="s">
        <v>233</v>
      </c>
      <c r="I195" s="153" t="s">
        <v>129</v>
      </c>
      <c r="J195" s="163" t="s">
        <v>18</v>
      </c>
      <c r="K195" s="150">
        <v>3952.51</v>
      </c>
      <c r="L195" s="164">
        <v>3930.75</v>
      </c>
      <c r="M195" s="110">
        <f t="shared" si="32"/>
        <v>21.760000000000218</v>
      </c>
      <c r="N195" s="111">
        <f t="shared" si="33"/>
        <v>0.55053624152754121</v>
      </c>
    </row>
    <row r="196" spans="3:15" ht="15.75" x14ac:dyDescent="0.25">
      <c r="C196" s="165"/>
      <c r="D196" s="128" t="s">
        <v>134</v>
      </c>
      <c r="E196" s="129" t="s">
        <v>135</v>
      </c>
      <c r="F196" s="130" t="s">
        <v>136</v>
      </c>
      <c r="G196" s="129" t="s">
        <v>135</v>
      </c>
      <c r="H196" s="130" t="s">
        <v>136</v>
      </c>
      <c r="I196" s="166" t="s">
        <v>134</v>
      </c>
      <c r="J196" s="167" t="s">
        <v>18</v>
      </c>
      <c r="K196" s="168"/>
      <c r="L196" s="169"/>
      <c r="M196" s="169"/>
      <c r="N196" s="170"/>
      <c r="O196">
        <v>210</v>
      </c>
    </row>
    <row r="197" spans="3:15" ht="15.75" x14ac:dyDescent="0.25">
      <c r="C197" s="14"/>
      <c r="D197" s="171" t="s">
        <v>31</v>
      </c>
      <c r="E197" s="172" t="s">
        <v>247</v>
      </c>
      <c r="F197" s="173" t="s">
        <v>248</v>
      </c>
      <c r="G197" s="174">
        <v>462001285</v>
      </c>
      <c r="H197" s="171" t="s">
        <v>249</v>
      </c>
      <c r="I197" s="174" t="s">
        <v>173</v>
      </c>
      <c r="J197" s="171" t="s">
        <v>18</v>
      </c>
      <c r="K197" s="20">
        <v>69.52</v>
      </c>
      <c r="L197" s="21">
        <v>70.849999999999994</v>
      </c>
      <c r="M197" s="21">
        <f t="shared" ref="M197:M199" si="34">K197-L197</f>
        <v>-1.3299999999999983</v>
      </c>
      <c r="N197" s="70">
        <f t="shared" ref="N197:N199" si="35">(M197/K197)*100</f>
        <v>-1.9131185270425752</v>
      </c>
      <c r="O197">
        <v>210</v>
      </c>
    </row>
    <row r="198" spans="3:15" ht="15.75" x14ac:dyDescent="0.25">
      <c r="C198" s="14"/>
      <c r="D198" s="175" t="s">
        <v>13</v>
      </c>
      <c r="E198" s="176" t="s">
        <v>250</v>
      </c>
      <c r="F198" s="177" t="s">
        <v>251</v>
      </c>
      <c r="G198" s="178">
        <v>161003482</v>
      </c>
      <c r="H198" s="175" t="s">
        <v>252</v>
      </c>
      <c r="I198" s="178" t="s">
        <v>89</v>
      </c>
      <c r="J198" s="175" t="s">
        <v>84</v>
      </c>
      <c r="K198" s="20">
        <v>69</v>
      </c>
      <c r="L198" s="21">
        <v>63.3</v>
      </c>
      <c r="M198" s="21">
        <f t="shared" si="34"/>
        <v>5.7000000000000028</v>
      </c>
      <c r="N198" s="70">
        <f t="shared" si="35"/>
        <v>8.2608695652173942</v>
      </c>
      <c r="O198">
        <v>210</v>
      </c>
    </row>
    <row r="199" spans="3:15" ht="16.5" thickBot="1" x14ac:dyDescent="0.3">
      <c r="C199" s="161"/>
      <c r="D199" s="179" t="s">
        <v>19</v>
      </c>
      <c r="E199" s="180" t="s">
        <v>133</v>
      </c>
      <c r="F199" s="181" t="s">
        <v>46</v>
      </c>
      <c r="G199" s="182">
        <v>161016235</v>
      </c>
      <c r="H199" s="179" t="s">
        <v>115</v>
      </c>
      <c r="I199" s="182" t="s">
        <v>113</v>
      </c>
      <c r="J199" s="179" t="s">
        <v>18</v>
      </c>
      <c r="K199" s="150">
        <v>69.989999999999995</v>
      </c>
      <c r="L199" s="164">
        <v>68.5</v>
      </c>
      <c r="M199" s="110">
        <f t="shared" si="34"/>
        <v>1.4899999999999949</v>
      </c>
      <c r="N199" s="111">
        <f t="shared" si="35"/>
        <v>2.1288755536505142</v>
      </c>
      <c r="O199">
        <v>210</v>
      </c>
    </row>
    <row r="200" spans="3:15" ht="15.75" x14ac:dyDescent="0.25">
      <c r="C200" s="14"/>
      <c r="D200" s="102" t="s">
        <v>19</v>
      </c>
      <c r="E200" s="68" t="s">
        <v>253</v>
      </c>
      <c r="F200" s="69" t="s">
        <v>254</v>
      </c>
      <c r="G200" s="18">
        <v>161010210</v>
      </c>
      <c r="H200" s="19" t="s">
        <v>233</v>
      </c>
      <c r="I200" s="18" t="s">
        <v>21</v>
      </c>
      <c r="J200" s="19" t="s">
        <v>18</v>
      </c>
      <c r="K200" s="20">
        <v>4023.5</v>
      </c>
      <c r="L200" s="21">
        <v>4006.15</v>
      </c>
      <c r="M200" s="21">
        <f>K200-L200</f>
        <v>17.349999999999909</v>
      </c>
      <c r="N200" s="70">
        <f>(M200/K200)*100</f>
        <v>0.431216602460542</v>
      </c>
    </row>
    <row r="201" spans="3:15" ht="15.75" x14ac:dyDescent="0.25">
      <c r="C201" s="14"/>
      <c r="D201" s="102" t="s">
        <v>19</v>
      </c>
      <c r="E201" s="16" t="s">
        <v>255</v>
      </c>
      <c r="F201" s="17" t="s">
        <v>136</v>
      </c>
      <c r="G201" s="18">
        <v>151000170</v>
      </c>
      <c r="H201" s="19" t="s">
        <v>233</v>
      </c>
      <c r="I201" s="18" t="s">
        <v>62</v>
      </c>
      <c r="J201" s="19" t="s">
        <v>18</v>
      </c>
      <c r="K201" s="20">
        <v>4119.5600000000004</v>
      </c>
      <c r="L201" s="183">
        <v>4091.1</v>
      </c>
      <c r="M201" s="22">
        <f t="shared" ref="M201" si="36">K201-L201</f>
        <v>28.460000000000491</v>
      </c>
      <c r="N201" s="23">
        <f t="shared" ref="N201" si="37">(M201/K201)*100</f>
        <v>0.69085047917739972</v>
      </c>
    </row>
    <row r="202" spans="3:15" ht="15.75" x14ac:dyDescent="0.25">
      <c r="C202" s="14"/>
      <c r="D202" s="102" t="s">
        <v>19</v>
      </c>
      <c r="E202" s="16" t="s">
        <v>256</v>
      </c>
      <c r="F202" s="17" t="s">
        <v>257</v>
      </c>
      <c r="G202" s="18">
        <v>151000710</v>
      </c>
      <c r="H202" s="19" t="s">
        <v>258</v>
      </c>
      <c r="I202" s="18" t="s">
        <v>25</v>
      </c>
      <c r="J202" s="19" t="s">
        <v>18</v>
      </c>
      <c r="K202" s="20">
        <v>4023.48</v>
      </c>
      <c r="L202" s="21">
        <v>4011</v>
      </c>
      <c r="M202" s="22">
        <f>K202-L202</f>
        <v>12.480000000000018</v>
      </c>
      <c r="N202" s="23">
        <f>(M202/K202)*100</f>
        <v>0.31017924781532447</v>
      </c>
    </row>
    <row r="203" spans="3:15" ht="15.75" x14ac:dyDescent="0.25">
      <c r="C203" s="14"/>
      <c r="D203" s="102" t="s">
        <v>19</v>
      </c>
      <c r="E203" s="16" t="s">
        <v>259</v>
      </c>
      <c r="F203" s="17" t="s">
        <v>260</v>
      </c>
      <c r="G203" s="18">
        <v>161010211</v>
      </c>
      <c r="H203" s="19" t="s">
        <v>258</v>
      </c>
      <c r="I203" s="18" t="s">
        <v>21</v>
      </c>
      <c r="J203" s="19" t="s">
        <v>18</v>
      </c>
      <c r="K203" s="20">
        <v>3925.49</v>
      </c>
      <c r="L203" s="21">
        <v>3672.65</v>
      </c>
      <c r="M203" s="22">
        <f>K203-L203</f>
        <v>252.83999999999969</v>
      </c>
      <c r="N203" s="23">
        <f>(M203/K203)*100</f>
        <v>6.4409793427062532</v>
      </c>
    </row>
    <row r="204" spans="3:15" ht="15.75" x14ac:dyDescent="0.25">
      <c r="K204">
        <f>SUBTOTAL(9,K3:K203)</f>
        <v>668928.13000000024</v>
      </c>
      <c r="L204">
        <f>SUBTOTAL(9,L3:L203)</f>
        <v>663277.1</v>
      </c>
      <c r="M204">
        <f>SUBTOTAL(9,M3:M203)</f>
        <v>5651.029999999997</v>
      </c>
      <c r="N204" s="144">
        <f>+M204/K204%</f>
        <v>0.84478881161717556</v>
      </c>
    </row>
  </sheetData>
  <autoFilter ref="C2:O203" xr:uid="{910550EB-F7D7-4034-AED8-AAEFACE8D453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FBCE9-1F84-49FD-B74D-D71363244AC4}">
  <dimension ref="C1:O44"/>
  <sheetViews>
    <sheetView workbookViewId="0">
      <selection activeCell="L40" sqref="L40"/>
    </sheetView>
  </sheetViews>
  <sheetFormatPr defaultRowHeight="15" x14ac:dyDescent="0.25"/>
  <cols>
    <col min="3" max="3" width="5" bestFit="1" customWidth="1"/>
    <col min="4" max="4" width="6.28515625" bestFit="1" customWidth="1"/>
    <col min="5" max="8" width="11.28515625" bestFit="1" customWidth="1"/>
    <col min="9" max="9" width="8" bestFit="1" customWidth="1"/>
    <col min="10" max="10" width="5.42578125" bestFit="1" customWidth="1"/>
    <col min="11" max="11" width="9.5703125" bestFit="1" customWidth="1"/>
    <col min="12" max="12" width="12.5703125" customWidth="1"/>
    <col min="13" max="13" width="11.42578125" bestFit="1" customWidth="1"/>
    <col min="14" max="14" width="6.42578125" bestFit="1" customWidth="1"/>
    <col min="15" max="15" width="4" bestFit="1" customWidth="1"/>
  </cols>
  <sheetData>
    <row r="1" spans="3:15" ht="28.5" thickBot="1" x14ac:dyDescent="0.45">
      <c r="C1" s="1"/>
      <c r="D1" s="2"/>
      <c r="E1" s="3" t="s">
        <v>0</v>
      </c>
      <c r="F1" s="4"/>
      <c r="G1" s="5"/>
      <c r="H1" s="4"/>
      <c r="I1" s="5"/>
      <c r="J1" s="4"/>
      <c r="K1" s="3"/>
      <c r="L1" s="6"/>
      <c r="M1" s="7">
        <v>45689</v>
      </c>
      <c r="N1" s="184">
        <v>210</v>
      </c>
    </row>
    <row r="2" spans="3:15" ht="15.75" x14ac:dyDescent="0.25">
      <c r="C2" s="8"/>
      <c r="D2" s="9" t="s">
        <v>1</v>
      </c>
      <c r="E2" s="10" t="s">
        <v>2</v>
      </c>
      <c r="F2" s="11" t="s">
        <v>3</v>
      </c>
      <c r="G2" s="12" t="s">
        <v>4</v>
      </c>
      <c r="H2" s="9" t="s">
        <v>5</v>
      </c>
      <c r="I2" s="12" t="s">
        <v>6</v>
      </c>
      <c r="J2" s="9" t="s">
        <v>7</v>
      </c>
      <c r="K2" s="13" t="s">
        <v>8</v>
      </c>
      <c r="L2" s="13" t="s">
        <v>9</v>
      </c>
      <c r="M2" s="13" t="s">
        <v>10</v>
      </c>
      <c r="N2" s="13" t="s">
        <v>11</v>
      </c>
    </row>
    <row r="3" spans="3:15" ht="15.75" x14ac:dyDescent="0.25">
      <c r="C3" s="14"/>
      <c r="D3" s="15" t="s">
        <v>19</v>
      </c>
      <c r="E3" s="16" t="s">
        <v>20</v>
      </c>
      <c r="F3" s="17" t="s">
        <v>15</v>
      </c>
      <c r="G3" s="18">
        <v>151000730</v>
      </c>
      <c r="H3" s="19" t="s">
        <v>16</v>
      </c>
      <c r="I3" s="18" t="s">
        <v>21</v>
      </c>
      <c r="J3" s="19" t="s">
        <v>18</v>
      </c>
      <c r="K3" s="20">
        <v>3866.27</v>
      </c>
      <c r="L3" s="21">
        <v>3855.85</v>
      </c>
      <c r="M3" s="22">
        <v>10.420000000000073</v>
      </c>
      <c r="N3" s="23">
        <v>0.26951040667103104</v>
      </c>
      <c r="O3">
        <v>210</v>
      </c>
    </row>
    <row r="4" spans="3:15" ht="15.75" x14ac:dyDescent="0.25">
      <c r="C4" s="14"/>
      <c r="D4" s="15" t="s">
        <v>19</v>
      </c>
      <c r="E4" s="16" t="s">
        <v>23</v>
      </c>
      <c r="F4" s="17" t="s">
        <v>15</v>
      </c>
      <c r="G4" s="18">
        <v>151000689</v>
      </c>
      <c r="H4" s="19" t="s">
        <v>24</v>
      </c>
      <c r="I4" s="18" t="s">
        <v>25</v>
      </c>
      <c r="J4" s="19" t="s">
        <v>18</v>
      </c>
      <c r="K4" s="20">
        <v>4123.0200000000004</v>
      </c>
      <c r="L4" s="21">
        <v>4103.25</v>
      </c>
      <c r="M4" s="22">
        <v>19.770000000000437</v>
      </c>
      <c r="N4" s="23">
        <v>0.4795028886592943</v>
      </c>
      <c r="O4">
        <v>210</v>
      </c>
    </row>
    <row r="5" spans="3:15" ht="15.75" x14ac:dyDescent="0.25">
      <c r="C5" s="14"/>
      <c r="D5" s="15" t="s">
        <v>31</v>
      </c>
      <c r="E5" s="16" t="s">
        <v>32</v>
      </c>
      <c r="F5" s="17" t="s">
        <v>28</v>
      </c>
      <c r="G5" s="18">
        <v>462000501</v>
      </c>
      <c r="H5" s="19" t="s">
        <v>15</v>
      </c>
      <c r="I5" s="18" t="s">
        <v>33</v>
      </c>
      <c r="J5" s="19" t="s">
        <v>18</v>
      </c>
      <c r="K5" s="20">
        <v>4102.4799999999996</v>
      </c>
      <c r="L5" s="21">
        <v>3837.95</v>
      </c>
      <c r="M5" s="22">
        <v>264.52999999999975</v>
      </c>
      <c r="N5" s="23">
        <v>6.4480509350441624</v>
      </c>
      <c r="O5">
        <v>210</v>
      </c>
    </row>
    <row r="6" spans="3:15" ht="15.75" x14ac:dyDescent="0.25">
      <c r="C6" s="14"/>
      <c r="D6" s="15" t="s">
        <v>19</v>
      </c>
      <c r="E6" s="16" t="s">
        <v>69</v>
      </c>
      <c r="F6" s="17" t="s">
        <v>67</v>
      </c>
      <c r="G6" s="18">
        <v>161005733</v>
      </c>
      <c r="H6" s="19" t="s">
        <v>60</v>
      </c>
      <c r="I6" s="18" t="s">
        <v>25</v>
      </c>
      <c r="J6" s="19" t="s">
        <v>18</v>
      </c>
      <c r="K6" s="20">
        <v>4099.79</v>
      </c>
      <c r="L6" s="21">
        <v>4085.45</v>
      </c>
      <c r="M6" s="22">
        <v>14.340000000000146</v>
      </c>
      <c r="N6" s="23">
        <v>0.34977401281529408</v>
      </c>
      <c r="O6">
        <v>210</v>
      </c>
    </row>
    <row r="7" spans="3:15" ht="15.75" x14ac:dyDescent="0.25">
      <c r="C7" s="14"/>
      <c r="D7" s="15" t="s">
        <v>19</v>
      </c>
      <c r="E7" s="16" t="s">
        <v>72</v>
      </c>
      <c r="F7" s="17" t="s">
        <v>73</v>
      </c>
      <c r="G7" s="18">
        <v>151000694</v>
      </c>
      <c r="H7" s="19" t="s">
        <v>67</v>
      </c>
      <c r="I7" s="18" t="s">
        <v>25</v>
      </c>
      <c r="J7" s="19" t="s">
        <v>18</v>
      </c>
      <c r="K7" s="20">
        <v>3979.29</v>
      </c>
      <c r="L7" s="21">
        <v>3967.75</v>
      </c>
      <c r="M7" s="22">
        <v>11.539999999999964</v>
      </c>
      <c r="N7" s="23">
        <v>0.29000148267655701</v>
      </c>
      <c r="O7">
        <v>210</v>
      </c>
    </row>
    <row r="8" spans="3:15" ht="15.75" x14ac:dyDescent="0.25">
      <c r="C8" s="14"/>
      <c r="D8" s="15" t="s">
        <v>19</v>
      </c>
      <c r="E8" s="16" t="s">
        <v>74</v>
      </c>
      <c r="F8" s="17" t="s">
        <v>73</v>
      </c>
      <c r="G8" s="18">
        <v>161010188</v>
      </c>
      <c r="H8" s="19" t="s">
        <v>67</v>
      </c>
      <c r="I8" s="18" t="s">
        <v>21</v>
      </c>
      <c r="J8" s="19" t="s">
        <v>18</v>
      </c>
      <c r="K8" s="20">
        <v>4012.22</v>
      </c>
      <c r="L8" s="21">
        <v>3994.15</v>
      </c>
      <c r="M8" s="22">
        <v>18.069999999999709</v>
      </c>
      <c r="N8" s="23">
        <v>0.45037410710279374</v>
      </c>
      <c r="O8">
        <v>210</v>
      </c>
    </row>
    <row r="9" spans="3:15" ht="15.75" x14ac:dyDescent="0.25">
      <c r="C9" s="72"/>
      <c r="D9" s="73" t="s">
        <v>19</v>
      </c>
      <c r="E9" s="74" t="s">
        <v>111</v>
      </c>
      <c r="F9" s="75" t="s">
        <v>104</v>
      </c>
      <c r="G9" s="76">
        <v>161005745</v>
      </c>
      <c r="H9" s="77" t="s">
        <v>99</v>
      </c>
      <c r="I9" s="76" t="s">
        <v>25</v>
      </c>
      <c r="J9" s="77" t="s">
        <v>18</v>
      </c>
      <c r="K9" s="78">
        <v>4114.3</v>
      </c>
      <c r="L9" s="79">
        <v>4074.4</v>
      </c>
      <c r="M9" s="80">
        <v>39.900000000000091</v>
      </c>
      <c r="N9" s="81">
        <v>0.96978829934618505</v>
      </c>
      <c r="O9">
        <v>210</v>
      </c>
    </row>
    <row r="10" spans="3:15" ht="15.75" x14ac:dyDescent="0.25">
      <c r="C10" s="112" t="s">
        <v>12</v>
      </c>
      <c r="D10" s="113" t="s">
        <v>13</v>
      </c>
      <c r="E10" s="114" t="s">
        <v>123</v>
      </c>
      <c r="F10" s="115" t="s">
        <v>115</v>
      </c>
      <c r="G10" s="116">
        <v>461000307</v>
      </c>
      <c r="H10" s="113" t="s">
        <v>104</v>
      </c>
      <c r="I10" s="116" t="s">
        <v>17</v>
      </c>
      <c r="J10" s="113" t="s">
        <v>18</v>
      </c>
      <c r="K10" s="117">
        <v>3802.57</v>
      </c>
      <c r="L10" s="118">
        <v>3797.55</v>
      </c>
      <c r="M10" s="118">
        <v>5.0199999999999818</v>
      </c>
      <c r="N10" s="119">
        <v>0.13201597866705889</v>
      </c>
      <c r="O10">
        <v>210</v>
      </c>
    </row>
    <row r="11" spans="3:15" ht="16.5" thickBot="1" x14ac:dyDescent="0.3">
      <c r="C11" s="112" t="s">
        <v>12</v>
      </c>
      <c r="D11" s="120" t="s">
        <v>13</v>
      </c>
      <c r="E11" s="121" t="s">
        <v>124</v>
      </c>
      <c r="F11" s="122" t="s">
        <v>125</v>
      </c>
      <c r="G11" s="123">
        <v>451000290</v>
      </c>
      <c r="H11" s="120" t="s">
        <v>126</v>
      </c>
      <c r="I11" s="123" t="s">
        <v>17</v>
      </c>
      <c r="J11" s="120" t="s">
        <v>18</v>
      </c>
      <c r="K11" s="124"/>
      <c r="L11" s="125"/>
      <c r="M11" s="125"/>
      <c r="N11" s="126"/>
      <c r="O11">
        <v>210</v>
      </c>
    </row>
    <row r="12" spans="3:15" ht="16.5" thickBot="1" x14ac:dyDescent="0.3">
      <c r="C12" s="14"/>
      <c r="D12" s="73" t="s">
        <v>19</v>
      </c>
      <c r="E12" s="74" t="s">
        <v>128</v>
      </c>
      <c r="F12" s="75" t="s">
        <v>47</v>
      </c>
      <c r="G12" s="18">
        <v>162003870</v>
      </c>
      <c r="H12" s="19" t="s">
        <v>104</v>
      </c>
      <c r="I12" s="18" t="s">
        <v>129</v>
      </c>
      <c r="J12" s="19" t="s">
        <v>18</v>
      </c>
      <c r="K12" s="20">
        <v>4067.78</v>
      </c>
      <c r="L12" s="21">
        <v>4039.3</v>
      </c>
      <c r="M12" s="22">
        <v>28.480000000000018</v>
      </c>
      <c r="N12" s="23">
        <v>0.70013619222278534</v>
      </c>
      <c r="O12">
        <v>210</v>
      </c>
    </row>
    <row r="13" spans="3:15" ht="15.75" x14ac:dyDescent="0.25">
      <c r="C13" s="127"/>
      <c r="D13" s="128" t="s">
        <v>19</v>
      </c>
      <c r="E13" s="129" t="s">
        <v>132</v>
      </c>
      <c r="F13" s="130" t="s">
        <v>46</v>
      </c>
      <c r="G13" s="131">
        <v>151000122</v>
      </c>
      <c r="H13" s="128" t="s">
        <v>47</v>
      </c>
      <c r="I13" s="131" t="s">
        <v>48</v>
      </c>
      <c r="J13" s="128" t="s">
        <v>18</v>
      </c>
      <c r="K13" s="128">
        <v>4006.27</v>
      </c>
      <c r="L13" s="129">
        <v>3970.8</v>
      </c>
      <c r="M13" s="130">
        <v>35.4699999999998</v>
      </c>
      <c r="N13" s="200">
        <v>0.88536219475970923</v>
      </c>
      <c r="O13">
        <v>210</v>
      </c>
    </row>
    <row r="14" spans="3:15" ht="16.5" thickBot="1" x14ac:dyDescent="0.3">
      <c r="C14" s="132"/>
      <c r="D14" s="133" t="s">
        <v>19</v>
      </c>
      <c r="E14" s="134" t="s">
        <v>42</v>
      </c>
      <c r="F14" s="135" t="s">
        <v>37</v>
      </c>
      <c r="G14" s="136">
        <v>151000692</v>
      </c>
      <c r="H14" s="133" t="s">
        <v>28</v>
      </c>
      <c r="I14" s="136" t="s">
        <v>25</v>
      </c>
      <c r="J14" s="133" t="s">
        <v>43</v>
      </c>
      <c r="K14" s="64">
        <v>65.8</v>
      </c>
      <c r="L14" s="110">
        <v>65.45</v>
      </c>
      <c r="M14" s="110">
        <v>0.34999999999999432</v>
      </c>
      <c r="N14" s="111">
        <v>0.53191489361701272</v>
      </c>
      <c r="O14">
        <v>210</v>
      </c>
    </row>
    <row r="15" spans="3:15" ht="15.75" x14ac:dyDescent="0.25">
      <c r="C15" s="14"/>
      <c r="D15" s="73" t="s">
        <v>31</v>
      </c>
      <c r="E15" s="74" t="s">
        <v>164</v>
      </c>
      <c r="F15" s="75" t="s">
        <v>163</v>
      </c>
      <c r="G15" s="18">
        <v>462000524</v>
      </c>
      <c r="H15" s="19" t="s">
        <v>145</v>
      </c>
      <c r="I15" s="18" t="s">
        <v>33</v>
      </c>
      <c r="J15" s="19" t="s">
        <v>18</v>
      </c>
      <c r="K15" s="20">
        <v>4105.34</v>
      </c>
      <c r="L15" s="21">
        <v>4034.45</v>
      </c>
      <c r="M15" s="22">
        <v>70.890000000000327</v>
      </c>
      <c r="N15" s="23">
        <v>1.7267753706148656</v>
      </c>
      <c r="O15">
        <v>210</v>
      </c>
    </row>
    <row r="16" spans="3:15" ht="15.75" x14ac:dyDescent="0.25">
      <c r="C16" s="14"/>
      <c r="D16" s="73" t="s">
        <v>19</v>
      </c>
      <c r="E16" s="74" t="s">
        <v>167</v>
      </c>
      <c r="F16" s="75" t="s">
        <v>163</v>
      </c>
      <c r="G16" s="18">
        <v>162003889</v>
      </c>
      <c r="H16" s="19" t="s">
        <v>155</v>
      </c>
      <c r="I16" s="18" t="s">
        <v>129</v>
      </c>
      <c r="J16" s="19" t="s">
        <v>18</v>
      </c>
      <c r="K16" s="20">
        <v>3832.56</v>
      </c>
      <c r="L16" s="21">
        <v>3808</v>
      </c>
      <c r="M16" s="22">
        <v>24.559999999999945</v>
      </c>
      <c r="N16" s="23">
        <v>0.64082493163838128</v>
      </c>
      <c r="O16">
        <v>210</v>
      </c>
    </row>
    <row r="17" spans="3:15" ht="15.75" x14ac:dyDescent="0.25">
      <c r="C17" s="14"/>
      <c r="D17" s="73" t="s">
        <v>31</v>
      </c>
      <c r="E17" s="74" t="s">
        <v>169</v>
      </c>
      <c r="F17" s="75" t="s">
        <v>163</v>
      </c>
      <c r="G17" s="18">
        <v>262000199</v>
      </c>
      <c r="H17" s="19" t="s">
        <v>145</v>
      </c>
      <c r="I17" s="18" t="s">
        <v>142</v>
      </c>
      <c r="J17" s="19" t="s">
        <v>18</v>
      </c>
      <c r="K17" s="20">
        <v>3795.47</v>
      </c>
      <c r="L17" s="21">
        <v>3737.35</v>
      </c>
      <c r="M17" s="22">
        <v>58.119999999999891</v>
      </c>
      <c r="N17" s="23">
        <v>1.531299153991466</v>
      </c>
      <c r="O17">
        <v>210</v>
      </c>
    </row>
    <row r="18" spans="3:15" ht="15.75" x14ac:dyDescent="0.25">
      <c r="C18" s="14"/>
      <c r="D18" s="73" t="s">
        <v>19</v>
      </c>
      <c r="E18" s="74" t="s">
        <v>175</v>
      </c>
      <c r="F18" s="75" t="s">
        <v>171</v>
      </c>
      <c r="G18" s="18">
        <v>151000748</v>
      </c>
      <c r="H18" s="19" t="s">
        <v>163</v>
      </c>
      <c r="I18" s="18" t="s">
        <v>21</v>
      </c>
      <c r="J18" s="19" t="s">
        <v>18</v>
      </c>
      <c r="K18" s="20">
        <v>4141.3999999999996</v>
      </c>
      <c r="L18" s="21">
        <v>4127.7</v>
      </c>
      <c r="M18" s="22">
        <v>13.699999999999818</v>
      </c>
      <c r="N18" s="23">
        <v>0.33080600763026557</v>
      </c>
      <c r="O18">
        <v>210</v>
      </c>
    </row>
    <row r="19" spans="3:15" ht="15.75" x14ac:dyDescent="0.25">
      <c r="C19" s="14"/>
      <c r="D19" s="73" t="s">
        <v>31</v>
      </c>
      <c r="E19" s="74" t="s">
        <v>185</v>
      </c>
      <c r="F19" s="75" t="s">
        <v>186</v>
      </c>
      <c r="G19" s="18">
        <v>262002765</v>
      </c>
      <c r="H19" s="19" t="s">
        <v>155</v>
      </c>
      <c r="I19" s="18" t="s">
        <v>152</v>
      </c>
      <c r="J19" s="19" t="s">
        <v>18</v>
      </c>
      <c r="K19" s="20">
        <v>4184.3999999999996</v>
      </c>
      <c r="L19" s="21">
        <v>4128.7</v>
      </c>
      <c r="M19" s="22">
        <v>55.699999999999818</v>
      </c>
      <c r="N19" s="23">
        <v>1.3311346907561377</v>
      </c>
      <c r="O19">
        <v>210</v>
      </c>
    </row>
    <row r="20" spans="3:15" ht="15.75" x14ac:dyDescent="0.25">
      <c r="C20" s="14"/>
      <c r="D20" s="73" t="s">
        <v>19</v>
      </c>
      <c r="E20" s="74" t="s">
        <v>194</v>
      </c>
      <c r="F20" s="75" t="s">
        <v>186</v>
      </c>
      <c r="G20" s="18">
        <v>162003898</v>
      </c>
      <c r="H20" s="19" t="s">
        <v>178</v>
      </c>
      <c r="I20" s="18" t="s">
        <v>129</v>
      </c>
      <c r="J20" s="19" t="s">
        <v>18</v>
      </c>
      <c r="K20" s="20">
        <v>4016.71</v>
      </c>
      <c r="L20" s="21">
        <v>4005.45</v>
      </c>
      <c r="M20" s="22">
        <v>11.260000000000218</v>
      </c>
      <c r="N20" s="23">
        <v>0.28032892591200803</v>
      </c>
      <c r="O20">
        <v>210</v>
      </c>
    </row>
    <row r="21" spans="3:15" ht="15.75" x14ac:dyDescent="0.25">
      <c r="C21" s="14"/>
      <c r="D21" s="73" t="s">
        <v>31</v>
      </c>
      <c r="E21" s="74" t="s">
        <v>199</v>
      </c>
      <c r="F21" s="75" t="s">
        <v>126</v>
      </c>
      <c r="G21" s="18">
        <v>462000531</v>
      </c>
      <c r="H21" s="19" t="s">
        <v>178</v>
      </c>
      <c r="I21" s="18" t="s">
        <v>33</v>
      </c>
      <c r="J21" s="19" t="s">
        <v>18</v>
      </c>
      <c r="K21" s="20">
        <v>4102.92</v>
      </c>
      <c r="L21" s="21">
        <v>4055.75</v>
      </c>
      <c r="M21" s="22">
        <v>47.170000000000073</v>
      </c>
      <c r="N21" s="23">
        <v>1.1496690162128453</v>
      </c>
      <c r="O21">
        <v>210</v>
      </c>
    </row>
    <row r="22" spans="3:15" ht="15.75" x14ac:dyDescent="0.25">
      <c r="C22" s="72" t="s">
        <v>12</v>
      </c>
      <c r="D22" s="102" t="s">
        <v>13</v>
      </c>
      <c r="E22" s="103" t="s">
        <v>205</v>
      </c>
      <c r="F22" s="104" t="s">
        <v>206</v>
      </c>
      <c r="G22" s="18">
        <v>451000287</v>
      </c>
      <c r="H22" s="19" t="s">
        <v>178</v>
      </c>
      <c r="I22" s="18" t="s">
        <v>17</v>
      </c>
      <c r="J22" s="19" t="s">
        <v>18</v>
      </c>
      <c r="K22" s="20">
        <v>4104.07</v>
      </c>
      <c r="L22" s="21">
        <v>4085.6</v>
      </c>
      <c r="M22" s="22">
        <v>18.4699999999998</v>
      </c>
      <c r="N22" s="23">
        <v>0.45004105680458184</v>
      </c>
      <c r="O22">
        <v>210</v>
      </c>
    </row>
    <row r="23" spans="3:15" ht="15.75" x14ac:dyDescent="0.25">
      <c r="C23" s="14"/>
      <c r="D23" s="102" t="s">
        <v>19</v>
      </c>
      <c r="E23" s="103" t="s">
        <v>210</v>
      </c>
      <c r="F23" s="104" t="s">
        <v>206</v>
      </c>
      <c r="G23" s="18">
        <v>162003905</v>
      </c>
      <c r="H23" s="19" t="s">
        <v>126</v>
      </c>
      <c r="I23" s="18" t="s">
        <v>129</v>
      </c>
      <c r="J23" s="19" t="s">
        <v>18</v>
      </c>
      <c r="K23" s="20">
        <v>3952.54</v>
      </c>
      <c r="L23" s="21">
        <v>3932.35</v>
      </c>
      <c r="M23" s="22">
        <v>20.190000000000055</v>
      </c>
      <c r="N23" s="23">
        <v>0.51081076978348239</v>
      </c>
      <c r="O23">
        <v>210</v>
      </c>
    </row>
    <row r="24" spans="3:15" ht="16.5" thickBot="1" x14ac:dyDescent="0.3">
      <c r="C24" s="145" t="s">
        <v>12</v>
      </c>
      <c r="D24" s="146" t="s">
        <v>13</v>
      </c>
      <c r="E24" s="147" t="s">
        <v>123</v>
      </c>
      <c r="F24" s="148" t="s">
        <v>115</v>
      </c>
      <c r="G24" s="149">
        <v>461000307</v>
      </c>
      <c r="H24" s="146" t="s">
        <v>104</v>
      </c>
      <c r="I24" s="149" t="s">
        <v>17</v>
      </c>
      <c r="J24" s="146" t="s">
        <v>18</v>
      </c>
      <c r="K24" s="150">
        <v>69</v>
      </c>
      <c r="L24" s="151">
        <v>68.650000000000006</v>
      </c>
      <c r="M24" s="152">
        <v>0.34999999999999432</v>
      </c>
      <c r="N24" s="150">
        <v>0.50724637681158591</v>
      </c>
      <c r="O24">
        <v>210</v>
      </c>
    </row>
    <row r="25" spans="3:15" ht="15.75" x14ac:dyDescent="0.25">
      <c r="C25" s="14"/>
      <c r="D25" s="102" t="s">
        <v>19</v>
      </c>
      <c r="E25" s="103" t="s">
        <v>214</v>
      </c>
      <c r="F25" s="69" t="s">
        <v>125</v>
      </c>
      <c r="G25" s="18">
        <v>161005769</v>
      </c>
      <c r="H25" s="19" t="s">
        <v>125</v>
      </c>
      <c r="I25" s="18" t="s">
        <v>25</v>
      </c>
      <c r="J25" s="19" t="s">
        <v>18</v>
      </c>
      <c r="K25" s="20">
        <v>3964.24</v>
      </c>
      <c r="L25" s="21">
        <v>3935.3500000000004</v>
      </c>
      <c r="M25" s="22">
        <v>28.889999999999418</v>
      </c>
      <c r="N25" s="23">
        <v>0.72876516053516993</v>
      </c>
      <c r="O25">
        <v>210</v>
      </c>
    </row>
    <row r="26" spans="3:15" ht="15.75" x14ac:dyDescent="0.25">
      <c r="C26" s="14"/>
      <c r="D26" s="102" t="s">
        <v>19</v>
      </c>
      <c r="E26" s="16" t="s">
        <v>223</v>
      </c>
      <c r="F26" s="17" t="s">
        <v>221</v>
      </c>
      <c r="G26" s="18">
        <v>162003912</v>
      </c>
      <c r="H26" s="19" t="s">
        <v>125</v>
      </c>
      <c r="I26" s="18" t="s">
        <v>129</v>
      </c>
      <c r="J26" s="19" t="s">
        <v>18</v>
      </c>
      <c r="K26" s="20">
        <v>3921.3</v>
      </c>
      <c r="L26" s="21">
        <v>3891.6</v>
      </c>
      <c r="M26" s="22">
        <v>29.700000000000273</v>
      </c>
      <c r="N26" s="23">
        <v>0.75740188202892589</v>
      </c>
      <c r="O26">
        <v>210</v>
      </c>
    </row>
    <row r="27" spans="3:15" ht="16.5" thickBot="1" x14ac:dyDescent="0.3">
      <c r="C27" s="14" t="s">
        <v>12</v>
      </c>
      <c r="D27" s="102" t="s">
        <v>13</v>
      </c>
      <c r="E27" s="107" t="s">
        <v>228</v>
      </c>
      <c r="F27" s="17" t="s">
        <v>229</v>
      </c>
      <c r="G27" s="18">
        <v>461000322</v>
      </c>
      <c r="H27" s="19" t="s">
        <v>125</v>
      </c>
      <c r="I27" s="18" t="s">
        <v>17</v>
      </c>
      <c r="J27" s="19" t="s">
        <v>18</v>
      </c>
      <c r="K27" s="20">
        <v>4031.55</v>
      </c>
      <c r="L27" s="21">
        <v>4023.7</v>
      </c>
      <c r="M27" s="22">
        <v>7.8500000000003638</v>
      </c>
      <c r="N27" s="23">
        <v>0.19471419181209121</v>
      </c>
      <c r="O27">
        <v>210</v>
      </c>
    </row>
    <row r="28" spans="3:15" ht="15.75" x14ac:dyDescent="0.25">
      <c r="C28" s="14"/>
      <c r="D28" s="102" t="s">
        <v>19</v>
      </c>
      <c r="E28" s="16" t="s">
        <v>239</v>
      </c>
      <c r="F28" s="17" t="s">
        <v>233</v>
      </c>
      <c r="G28" s="18">
        <v>161005777</v>
      </c>
      <c r="H28" s="19" t="s">
        <v>221</v>
      </c>
      <c r="I28" s="18" t="s">
        <v>25</v>
      </c>
      <c r="J28" s="19" t="s">
        <v>18</v>
      </c>
      <c r="K28" s="20">
        <v>4009.47</v>
      </c>
      <c r="L28" s="21">
        <v>3963.35</v>
      </c>
      <c r="M28" s="22">
        <v>46.119999999999891</v>
      </c>
      <c r="N28" s="23">
        <v>1.1502767198657151</v>
      </c>
      <c r="O28">
        <v>210</v>
      </c>
    </row>
    <row r="29" spans="3:15" ht="16.5" thickBot="1" x14ac:dyDescent="0.3">
      <c r="C29" s="14"/>
      <c r="D29" s="102" t="s">
        <v>19</v>
      </c>
      <c r="E29" s="16" t="s">
        <v>244</v>
      </c>
      <c r="F29" s="17" t="s">
        <v>136</v>
      </c>
      <c r="G29" s="18">
        <v>161005778</v>
      </c>
      <c r="H29" s="19" t="s">
        <v>233</v>
      </c>
      <c r="I29" s="18" t="s">
        <v>25</v>
      </c>
      <c r="J29" s="19" t="s">
        <v>18</v>
      </c>
      <c r="K29" s="20">
        <v>3996.72</v>
      </c>
      <c r="L29" s="21">
        <v>3934.35</v>
      </c>
      <c r="M29" s="22">
        <v>62.369999999999891</v>
      </c>
      <c r="N29" s="23">
        <v>1.5605296343001234</v>
      </c>
      <c r="O29">
        <v>210</v>
      </c>
    </row>
    <row r="30" spans="3:15" ht="15.75" x14ac:dyDescent="0.25">
      <c r="C30" s="165"/>
      <c r="D30" s="128" t="s">
        <v>134</v>
      </c>
      <c r="E30" s="129" t="s">
        <v>135</v>
      </c>
      <c r="F30" s="130" t="s">
        <v>136</v>
      </c>
      <c r="G30" s="129" t="s">
        <v>135</v>
      </c>
      <c r="H30" s="130" t="s">
        <v>136</v>
      </c>
      <c r="I30" s="166" t="s">
        <v>134</v>
      </c>
      <c r="J30" s="167" t="s">
        <v>18</v>
      </c>
      <c r="K30" s="168"/>
      <c r="L30" s="169"/>
      <c r="M30" s="169"/>
      <c r="N30" s="170"/>
      <c r="O30">
        <v>210</v>
      </c>
    </row>
    <row r="31" spans="3:15" ht="15.75" x14ac:dyDescent="0.25">
      <c r="C31" s="14"/>
      <c r="D31" s="171" t="s">
        <v>31</v>
      </c>
      <c r="E31" s="172" t="s">
        <v>247</v>
      </c>
      <c r="F31" s="173" t="s">
        <v>248</v>
      </c>
      <c r="G31" s="174">
        <v>462001285</v>
      </c>
      <c r="H31" s="171" t="s">
        <v>249</v>
      </c>
      <c r="I31" s="174" t="s">
        <v>173</v>
      </c>
      <c r="J31" s="171" t="s">
        <v>18</v>
      </c>
      <c r="K31" s="20">
        <v>69.52</v>
      </c>
      <c r="L31" s="21">
        <v>70.849999999999994</v>
      </c>
      <c r="M31" s="21">
        <v>-1.3299999999999983</v>
      </c>
      <c r="N31" s="70">
        <v>-1.9131185270425752</v>
      </c>
      <c r="O31">
        <v>210</v>
      </c>
    </row>
    <row r="32" spans="3:15" ht="15.75" x14ac:dyDescent="0.25">
      <c r="C32" s="14"/>
      <c r="D32" s="175" t="s">
        <v>13</v>
      </c>
      <c r="E32" s="176" t="s">
        <v>250</v>
      </c>
      <c r="F32" s="177" t="s">
        <v>251</v>
      </c>
      <c r="G32" s="178">
        <v>161003482</v>
      </c>
      <c r="H32" s="175" t="s">
        <v>252</v>
      </c>
      <c r="I32" s="178" t="s">
        <v>89</v>
      </c>
      <c r="J32" s="175" t="s">
        <v>84</v>
      </c>
      <c r="K32" s="20">
        <v>69</v>
      </c>
      <c r="L32" s="21">
        <v>63.3</v>
      </c>
      <c r="M32" s="21">
        <v>5.7000000000000028</v>
      </c>
      <c r="N32" s="70">
        <v>8.2608695652173942</v>
      </c>
      <c r="O32">
        <v>210</v>
      </c>
    </row>
    <row r="33" spans="3:15" ht="16.5" thickBot="1" x14ac:dyDescent="0.3">
      <c r="C33" s="161"/>
      <c r="D33" s="179" t="s">
        <v>19</v>
      </c>
      <c r="E33" s="180" t="s">
        <v>133</v>
      </c>
      <c r="F33" s="181" t="s">
        <v>46</v>
      </c>
      <c r="G33" s="182">
        <v>161016235</v>
      </c>
      <c r="H33" s="179" t="s">
        <v>115</v>
      </c>
      <c r="I33" s="182" t="s">
        <v>113</v>
      </c>
      <c r="J33" s="179" t="s">
        <v>18</v>
      </c>
      <c r="K33" s="150">
        <v>69.989999999999995</v>
      </c>
      <c r="L33" s="164">
        <v>68.5</v>
      </c>
      <c r="M33" s="110">
        <v>1.4899999999999949</v>
      </c>
      <c r="N33" s="111">
        <v>2.1288755536505142</v>
      </c>
      <c r="O33">
        <v>210</v>
      </c>
    </row>
    <row r="34" spans="3:15" x14ac:dyDescent="0.25">
      <c r="K34">
        <f>SUBTOTAL(9,K3:K33)</f>
        <v>96675.99000000002</v>
      </c>
      <c r="L34">
        <f t="shared" ref="L34:M34" si="0">SUBTOTAL(9,L3:L33)</f>
        <v>95726.900000000023</v>
      </c>
      <c r="M34">
        <f t="shared" si="0"/>
        <v>949.0899999999998</v>
      </c>
      <c r="N34">
        <f>+M34/K34%</f>
        <v>0.98172255593141544</v>
      </c>
    </row>
    <row r="36" spans="3:15" x14ac:dyDescent="0.25">
      <c r="K36" s="185">
        <v>341803.19000000006</v>
      </c>
      <c r="L36" s="185">
        <v>338598.35000000003</v>
      </c>
    </row>
    <row r="37" spans="3:15" x14ac:dyDescent="0.25">
      <c r="K37" s="185">
        <v>96352.590000000011</v>
      </c>
      <c r="L37" s="185">
        <v>95248.85</v>
      </c>
    </row>
    <row r="38" spans="3:15" x14ac:dyDescent="0.25">
      <c r="K38" s="185">
        <f>+K34+K36+K37</f>
        <v>534831.77</v>
      </c>
      <c r="L38" s="185">
        <f>+L34+L36+L37</f>
        <v>529574.10000000009</v>
      </c>
    </row>
    <row r="39" spans="3:15" x14ac:dyDescent="0.25">
      <c r="K39" s="185">
        <v>134096.35999999999</v>
      </c>
      <c r="L39" s="185">
        <v>133703</v>
      </c>
    </row>
    <row r="40" spans="3:15" x14ac:dyDescent="0.25">
      <c r="K40" s="185">
        <f>+K39+K38</f>
        <v>668928.13</v>
      </c>
      <c r="L40" s="185">
        <f>+L39+L38</f>
        <v>663277.10000000009</v>
      </c>
    </row>
    <row r="43" spans="3:15" x14ac:dyDescent="0.25">
      <c r="K43">
        <v>668928.13000000024</v>
      </c>
      <c r="L43">
        <v>663277.1</v>
      </c>
    </row>
    <row r="44" spans="3:15" x14ac:dyDescent="0.25">
      <c r="K44" s="185">
        <f>+K43-K40</f>
        <v>0</v>
      </c>
      <c r="L44" s="185">
        <f>+L43-L40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050FF-282C-4B41-93A1-C84C0BAF4F3D}">
  <dimension ref="C1:O115"/>
  <sheetViews>
    <sheetView topLeftCell="A93" workbookViewId="0">
      <selection activeCell="K115" sqref="K115:L115"/>
    </sheetView>
  </sheetViews>
  <sheetFormatPr defaultRowHeight="15" x14ac:dyDescent="0.25"/>
  <cols>
    <col min="3" max="3" width="5" bestFit="1" customWidth="1"/>
    <col min="4" max="4" width="6.28515625" bestFit="1" customWidth="1"/>
    <col min="5" max="8" width="11.28515625" bestFit="1" customWidth="1"/>
    <col min="9" max="9" width="8.140625" bestFit="1" customWidth="1"/>
    <col min="10" max="10" width="5.7109375" bestFit="1" customWidth="1"/>
    <col min="11" max="11" width="9" bestFit="1" customWidth="1"/>
    <col min="13" max="13" width="11.42578125" bestFit="1" customWidth="1"/>
    <col min="14" max="14" width="12.42578125" bestFit="1" customWidth="1"/>
  </cols>
  <sheetData>
    <row r="1" spans="3:14" ht="28.5" thickBot="1" x14ac:dyDescent="0.45">
      <c r="C1" s="1"/>
      <c r="D1" s="2"/>
      <c r="E1" s="3" t="s">
        <v>0</v>
      </c>
      <c r="F1" s="4"/>
      <c r="G1" s="5"/>
      <c r="H1" s="4"/>
      <c r="I1" s="5"/>
      <c r="J1" s="4"/>
      <c r="K1" s="3"/>
      <c r="L1" s="6"/>
      <c r="M1" s="7">
        <v>45689</v>
      </c>
      <c r="N1" s="184">
        <v>500</v>
      </c>
    </row>
    <row r="2" spans="3:14" ht="15.75" x14ac:dyDescent="0.25">
      <c r="C2" s="8"/>
      <c r="D2" s="9" t="s">
        <v>1</v>
      </c>
      <c r="E2" s="10" t="s">
        <v>2</v>
      </c>
      <c r="F2" s="11" t="s">
        <v>3</v>
      </c>
      <c r="G2" s="12" t="s">
        <v>4</v>
      </c>
      <c r="H2" s="9" t="s">
        <v>5</v>
      </c>
      <c r="I2" s="12" t="s">
        <v>6</v>
      </c>
      <c r="J2" s="9" t="s">
        <v>7</v>
      </c>
      <c r="K2" s="13" t="s">
        <v>8</v>
      </c>
      <c r="L2" s="13" t="s">
        <v>9</v>
      </c>
      <c r="M2" s="13" t="s">
        <v>10</v>
      </c>
      <c r="N2" s="13" t="s">
        <v>11</v>
      </c>
    </row>
    <row r="3" spans="3:14" ht="15.75" x14ac:dyDescent="0.25">
      <c r="C3" s="14"/>
      <c r="D3" s="15" t="s">
        <v>19</v>
      </c>
      <c r="E3" s="16" t="s">
        <v>29</v>
      </c>
      <c r="F3" s="17" t="s">
        <v>28</v>
      </c>
      <c r="G3" s="18">
        <v>162000196</v>
      </c>
      <c r="H3" s="19" t="s">
        <v>24</v>
      </c>
      <c r="I3" s="18" t="s">
        <v>30</v>
      </c>
      <c r="J3" s="19" t="s">
        <v>18</v>
      </c>
      <c r="K3" s="20">
        <v>4101.9399999999996</v>
      </c>
      <c r="L3" s="21">
        <v>4073.2</v>
      </c>
      <c r="M3" s="22">
        <v>28.739999999999782</v>
      </c>
      <c r="N3" s="23">
        <v>0.70064408548149859</v>
      </c>
    </row>
    <row r="4" spans="3:14" ht="15.75" x14ac:dyDescent="0.25">
      <c r="C4" s="14"/>
      <c r="D4" s="15" t="s">
        <v>19</v>
      </c>
      <c r="E4" s="16" t="s">
        <v>34</v>
      </c>
      <c r="F4" s="17" t="s">
        <v>28</v>
      </c>
      <c r="G4" s="18">
        <v>161010185</v>
      </c>
      <c r="H4" s="19" t="s">
        <v>15</v>
      </c>
      <c r="I4" s="18" t="s">
        <v>21</v>
      </c>
      <c r="J4" s="19" t="s">
        <v>18</v>
      </c>
      <c r="K4" s="20">
        <v>4013.69</v>
      </c>
      <c r="L4" s="21">
        <v>3983.3</v>
      </c>
      <c r="M4" s="22">
        <v>30.389999999999873</v>
      </c>
      <c r="N4" s="23">
        <v>0.75715862460727834</v>
      </c>
    </row>
    <row r="5" spans="3:14" ht="15.75" x14ac:dyDescent="0.25">
      <c r="C5" s="24" t="s">
        <v>39</v>
      </c>
      <c r="D5" s="25"/>
      <c r="E5" s="26" t="s">
        <v>40</v>
      </c>
      <c r="F5" s="27" t="s">
        <v>37</v>
      </c>
      <c r="G5" s="28">
        <v>261001756</v>
      </c>
      <c r="H5" s="29" t="s">
        <v>15</v>
      </c>
      <c r="I5" s="28" t="s">
        <v>41</v>
      </c>
      <c r="J5" s="29" t="s">
        <v>18</v>
      </c>
      <c r="K5" s="30"/>
      <c r="L5" s="31"/>
      <c r="M5" s="32">
        <v>0</v>
      </c>
      <c r="N5" s="33" t="e">
        <v>#DIV/0!</v>
      </c>
    </row>
    <row r="6" spans="3:14" ht="16.5" thickBot="1" x14ac:dyDescent="0.3">
      <c r="C6" s="34" t="s">
        <v>39</v>
      </c>
      <c r="D6" s="35"/>
      <c r="E6" s="36"/>
      <c r="F6" s="37"/>
      <c r="G6" s="38">
        <v>261001757</v>
      </c>
      <c r="H6" s="35" t="s">
        <v>15</v>
      </c>
      <c r="I6" s="38" t="s">
        <v>41</v>
      </c>
      <c r="J6" s="35" t="s">
        <v>18</v>
      </c>
      <c r="K6" s="39"/>
      <c r="L6" s="40"/>
      <c r="M6" s="41">
        <v>0</v>
      </c>
      <c r="N6" s="42" t="e">
        <v>#DIV/0!</v>
      </c>
    </row>
    <row r="7" spans="3:14" ht="15.75" x14ac:dyDescent="0.25">
      <c r="C7" s="43"/>
      <c r="D7" s="44" t="s">
        <v>19</v>
      </c>
      <c r="E7" s="45" t="s">
        <v>42</v>
      </c>
      <c r="F7" s="46" t="s">
        <v>37</v>
      </c>
      <c r="G7" s="47">
        <v>151000692</v>
      </c>
      <c r="H7" s="44" t="s">
        <v>28</v>
      </c>
      <c r="I7" s="47" t="s">
        <v>25</v>
      </c>
      <c r="J7" s="44" t="s">
        <v>43</v>
      </c>
      <c r="K7" s="48">
        <v>3909.13</v>
      </c>
      <c r="L7" s="49">
        <v>3900.45</v>
      </c>
      <c r="M7" s="49">
        <v>8.680000000000291</v>
      </c>
      <c r="N7" s="50">
        <v>0.22204429118500257</v>
      </c>
    </row>
    <row r="8" spans="3:14" ht="16.5" thickBot="1" x14ac:dyDescent="0.3">
      <c r="C8" s="51"/>
      <c r="D8" s="52"/>
      <c r="E8" s="53"/>
      <c r="F8" s="54"/>
      <c r="G8" s="55">
        <v>151000042</v>
      </c>
      <c r="H8" s="52" t="s">
        <v>37</v>
      </c>
      <c r="I8" s="55" t="s">
        <v>44</v>
      </c>
      <c r="J8" s="52" t="s">
        <v>18</v>
      </c>
      <c r="K8" s="56"/>
      <c r="L8" s="56"/>
      <c r="M8" s="57"/>
      <c r="N8" s="57"/>
    </row>
    <row r="9" spans="3:14" ht="16.5" thickBot="1" x14ac:dyDescent="0.3">
      <c r="C9" s="58"/>
      <c r="D9" s="59" t="s">
        <v>19</v>
      </c>
      <c r="E9" s="60" t="s">
        <v>45</v>
      </c>
      <c r="F9" s="61" t="s">
        <v>46</v>
      </c>
      <c r="G9" s="62">
        <v>151000122</v>
      </c>
      <c r="H9" s="59" t="s">
        <v>47</v>
      </c>
      <c r="I9" s="62" t="s">
        <v>48</v>
      </c>
      <c r="J9" s="59" t="s">
        <v>18</v>
      </c>
      <c r="K9" s="63"/>
      <c r="L9" s="64"/>
      <c r="M9" s="65"/>
      <c r="N9" s="66"/>
    </row>
    <row r="10" spans="3:14" ht="15.75" x14ac:dyDescent="0.25">
      <c r="C10" s="71"/>
      <c r="D10" s="15" t="s">
        <v>31</v>
      </c>
      <c r="E10" s="16" t="s">
        <v>51</v>
      </c>
      <c r="F10" s="17" t="s">
        <v>52</v>
      </c>
      <c r="G10" s="18">
        <v>462000503</v>
      </c>
      <c r="H10" s="19" t="s">
        <v>28</v>
      </c>
      <c r="I10" s="18" t="s">
        <v>33</v>
      </c>
      <c r="J10" s="19" t="s">
        <v>18</v>
      </c>
      <c r="K10" s="20">
        <v>4068.36</v>
      </c>
      <c r="L10" s="21">
        <v>3978.85</v>
      </c>
      <c r="M10" s="22">
        <v>89.510000000000218</v>
      </c>
      <c r="N10" s="23">
        <v>2.2001494459684054</v>
      </c>
    </row>
    <row r="11" spans="3:14" ht="15.75" x14ac:dyDescent="0.25">
      <c r="C11" s="14"/>
      <c r="D11" s="15" t="s">
        <v>19</v>
      </c>
      <c r="E11" s="16" t="s">
        <v>61</v>
      </c>
      <c r="F11" s="17" t="s">
        <v>60</v>
      </c>
      <c r="G11" s="18">
        <v>161002852</v>
      </c>
      <c r="H11" s="19" t="s">
        <v>28</v>
      </c>
      <c r="I11" s="18" t="s">
        <v>62</v>
      </c>
      <c r="J11" s="19" t="s">
        <v>18</v>
      </c>
      <c r="K11" s="20">
        <v>3948.04</v>
      </c>
      <c r="L11" s="21">
        <v>3929.8</v>
      </c>
      <c r="M11" s="22">
        <v>18.239999999999782</v>
      </c>
      <c r="N11" s="23">
        <v>0.46200139816212044</v>
      </c>
    </row>
    <row r="12" spans="3:14" ht="15.75" x14ac:dyDescent="0.25">
      <c r="C12" s="14"/>
      <c r="D12" s="15" t="s">
        <v>19</v>
      </c>
      <c r="E12" s="16" t="s">
        <v>64</v>
      </c>
      <c r="F12" s="17" t="s">
        <v>60</v>
      </c>
      <c r="G12" s="18">
        <v>162000203</v>
      </c>
      <c r="H12" s="19" t="s">
        <v>52</v>
      </c>
      <c r="I12" s="18" t="s">
        <v>30</v>
      </c>
      <c r="J12" s="19" t="s">
        <v>18</v>
      </c>
      <c r="K12" s="20">
        <v>4089.54</v>
      </c>
      <c r="L12" s="21">
        <v>4056</v>
      </c>
      <c r="M12" s="22">
        <v>33.539999999999964</v>
      </c>
      <c r="N12" s="23">
        <v>0.82014114056837595</v>
      </c>
    </row>
    <row r="13" spans="3:14" ht="15.75" x14ac:dyDescent="0.25">
      <c r="C13" s="14"/>
      <c r="D13" s="15" t="s">
        <v>19</v>
      </c>
      <c r="E13" s="16" t="s">
        <v>66</v>
      </c>
      <c r="F13" s="17" t="s">
        <v>67</v>
      </c>
      <c r="G13" s="18">
        <v>161002534</v>
      </c>
      <c r="H13" s="19" t="s">
        <v>60</v>
      </c>
      <c r="I13" s="18" t="s">
        <v>48</v>
      </c>
      <c r="J13" s="19" t="s">
        <v>18</v>
      </c>
      <c r="K13" s="20">
        <v>3933.2</v>
      </c>
      <c r="L13" s="21">
        <v>3921.8</v>
      </c>
      <c r="M13" s="22">
        <v>11.399999999999636</v>
      </c>
      <c r="N13" s="23">
        <v>0.28984033357062028</v>
      </c>
    </row>
    <row r="14" spans="3:14" ht="15.75" x14ac:dyDescent="0.25">
      <c r="C14" s="14" t="s">
        <v>55</v>
      </c>
      <c r="D14" s="15"/>
      <c r="E14" s="16" t="s">
        <v>71</v>
      </c>
      <c r="F14" s="17" t="s">
        <v>67</v>
      </c>
      <c r="G14" s="18">
        <v>481000524</v>
      </c>
      <c r="H14" s="19" t="s">
        <v>60</v>
      </c>
      <c r="I14" s="18" t="s">
        <v>17</v>
      </c>
      <c r="J14" s="19" t="s">
        <v>18</v>
      </c>
      <c r="K14" s="20">
        <v>3993.76</v>
      </c>
      <c r="L14" s="21">
        <v>3986.8</v>
      </c>
      <c r="M14" s="22">
        <v>6.9600000000000364</v>
      </c>
      <c r="N14" s="23">
        <v>0.17427186410800941</v>
      </c>
    </row>
    <row r="15" spans="3:14" ht="15.75" x14ac:dyDescent="0.25">
      <c r="C15" s="14" t="s">
        <v>55</v>
      </c>
      <c r="D15" s="15"/>
      <c r="E15" s="16" t="s">
        <v>75</v>
      </c>
      <c r="F15" s="17" t="s">
        <v>73</v>
      </c>
      <c r="G15" s="18">
        <v>481000525</v>
      </c>
      <c r="H15" s="19" t="s">
        <v>60</v>
      </c>
      <c r="I15" s="18" t="s">
        <v>17</v>
      </c>
      <c r="J15" s="19" t="s">
        <v>18</v>
      </c>
      <c r="K15" s="20">
        <v>3917.7</v>
      </c>
      <c r="L15" s="21">
        <v>3914.7</v>
      </c>
      <c r="M15" s="22">
        <v>3</v>
      </c>
      <c r="N15" s="23">
        <v>7.6575541771958036E-2</v>
      </c>
    </row>
    <row r="16" spans="3:14" ht="15.75" x14ac:dyDescent="0.25">
      <c r="C16" s="14"/>
      <c r="D16" s="15" t="s">
        <v>19</v>
      </c>
      <c r="E16" s="16" t="s">
        <v>76</v>
      </c>
      <c r="F16" s="17" t="s">
        <v>73</v>
      </c>
      <c r="G16" s="18">
        <v>161005736</v>
      </c>
      <c r="H16" s="19" t="s">
        <v>67</v>
      </c>
      <c r="I16" s="18" t="s">
        <v>25</v>
      </c>
      <c r="J16" s="19" t="s">
        <v>18</v>
      </c>
      <c r="K16" s="20">
        <v>4076.73</v>
      </c>
      <c r="L16" s="21">
        <v>4040.9</v>
      </c>
      <c r="M16" s="22">
        <v>35.829999999999927</v>
      </c>
      <c r="N16" s="23">
        <v>0.87889067953972733</v>
      </c>
    </row>
    <row r="17" spans="3:14" ht="15.75" x14ac:dyDescent="0.25">
      <c r="C17" s="14" t="s">
        <v>55</v>
      </c>
      <c r="D17" s="15"/>
      <c r="E17" s="16" t="s">
        <v>77</v>
      </c>
      <c r="F17" s="17" t="s">
        <v>73</v>
      </c>
      <c r="G17" s="18">
        <v>481000526</v>
      </c>
      <c r="H17" s="19" t="s">
        <v>67</v>
      </c>
      <c r="I17" s="18" t="s">
        <v>17</v>
      </c>
      <c r="J17" s="19" t="s">
        <v>18</v>
      </c>
      <c r="K17" s="20">
        <v>3942.18</v>
      </c>
      <c r="L17" s="21">
        <v>3933.15</v>
      </c>
      <c r="M17" s="22">
        <v>9.0299999999997453</v>
      </c>
      <c r="N17" s="23">
        <v>0.22906107788076002</v>
      </c>
    </row>
    <row r="18" spans="3:14" ht="15.75" x14ac:dyDescent="0.25">
      <c r="C18" s="14"/>
      <c r="D18" s="15" t="s">
        <v>19</v>
      </c>
      <c r="E18" s="16" t="s">
        <v>78</v>
      </c>
      <c r="F18" s="17" t="s">
        <v>79</v>
      </c>
      <c r="G18" s="18">
        <v>151000121</v>
      </c>
      <c r="H18" s="19" t="s">
        <v>67</v>
      </c>
      <c r="I18" s="18" t="s">
        <v>48</v>
      </c>
      <c r="J18" s="19" t="s">
        <v>18</v>
      </c>
      <c r="K18" s="20">
        <v>3925.59</v>
      </c>
      <c r="L18" s="21">
        <v>3901.6</v>
      </c>
      <c r="M18" s="22">
        <v>23.990000000000236</v>
      </c>
      <c r="N18" s="23">
        <v>0.61111832870983052</v>
      </c>
    </row>
    <row r="19" spans="3:14" ht="16.5" thickBot="1" x14ac:dyDescent="0.3">
      <c r="C19" s="72" t="s">
        <v>55</v>
      </c>
      <c r="D19" s="73"/>
      <c r="E19" s="74" t="s">
        <v>80</v>
      </c>
      <c r="F19" s="75" t="s">
        <v>79</v>
      </c>
      <c r="G19" s="76">
        <v>481000528</v>
      </c>
      <c r="H19" s="77" t="s">
        <v>67</v>
      </c>
      <c r="I19" s="76" t="s">
        <v>17</v>
      </c>
      <c r="J19" s="77" t="s">
        <v>18</v>
      </c>
      <c r="K19" s="78">
        <v>4018.66</v>
      </c>
      <c r="L19" s="79">
        <v>4014.7</v>
      </c>
      <c r="M19" s="80">
        <v>3.9600000000000364</v>
      </c>
      <c r="N19" s="81">
        <v>9.8540309456386865E-2</v>
      </c>
    </row>
    <row r="20" spans="3:14" ht="16.5" thickBot="1" x14ac:dyDescent="0.3">
      <c r="C20" s="82"/>
      <c r="D20" s="83" t="s">
        <v>81</v>
      </c>
      <c r="E20" s="84" t="s">
        <v>82</v>
      </c>
      <c r="F20" s="85" t="s">
        <v>79</v>
      </c>
      <c r="G20" s="86">
        <v>161012458</v>
      </c>
      <c r="H20" s="83" t="s">
        <v>67</v>
      </c>
      <c r="I20" s="86" t="s">
        <v>83</v>
      </c>
      <c r="J20" s="83" t="s">
        <v>84</v>
      </c>
      <c r="K20" s="87">
        <v>4104.16</v>
      </c>
      <c r="L20" s="87">
        <v>4030.25</v>
      </c>
      <c r="M20" s="88">
        <v>73.909999999999854</v>
      </c>
      <c r="N20" s="89">
        <v>1.8008557171260344</v>
      </c>
    </row>
    <row r="21" spans="3:14" ht="16.5" thickBot="1" x14ac:dyDescent="0.3">
      <c r="C21" s="90"/>
      <c r="D21" s="83" t="s">
        <v>81</v>
      </c>
      <c r="E21" s="92"/>
      <c r="F21" s="93"/>
      <c r="G21" s="94">
        <v>142000028</v>
      </c>
      <c r="H21" s="91" t="s">
        <v>73</v>
      </c>
      <c r="I21" s="94" t="s">
        <v>85</v>
      </c>
      <c r="J21" s="91" t="s">
        <v>18</v>
      </c>
      <c r="K21" s="95"/>
      <c r="L21" s="95"/>
      <c r="M21" s="96"/>
      <c r="N21" s="97"/>
    </row>
    <row r="22" spans="3:14" ht="16.5" thickBot="1" x14ac:dyDescent="0.3">
      <c r="C22" s="72" t="s">
        <v>55</v>
      </c>
      <c r="D22" s="73"/>
      <c r="E22" s="74" t="s">
        <v>86</v>
      </c>
      <c r="F22" s="75" t="s">
        <v>79</v>
      </c>
      <c r="G22" s="18">
        <v>481000527</v>
      </c>
      <c r="H22" s="19" t="s">
        <v>67</v>
      </c>
      <c r="I22" s="18" t="s">
        <v>17</v>
      </c>
      <c r="J22" s="19" t="s">
        <v>18</v>
      </c>
      <c r="K22" s="20">
        <v>3957.16</v>
      </c>
      <c r="L22" s="21">
        <v>3950.15</v>
      </c>
      <c r="M22" s="22">
        <v>7.0099999999997635</v>
      </c>
      <c r="N22" s="23">
        <v>0.17714724701553042</v>
      </c>
    </row>
    <row r="23" spans="3:14" ht="16.5" thickBot="1" x14ac:dyDescent="0.3">
      <c r="C23" s="82"/>
      <c r="D23" s="83" t="s">
        <v>13</v>
      </c>
      <c r="E23" s="84" t="s">
        <v>87</v>
      </c>
      <c r="F23" s="85" t="s">
        <v>88</v>
      </c>
      <c r="G23" s="86">
        <v>161003799</v>
      </c>
      <c r="H23" s="83" t="s">
        <v>60</v>
      </c>
      <c r="I23" s="86" t="s">
        <v>89</v>
      </c>
      <c r="J23" s="83" t="s">
        <v>84</v>
      </c>
      <c r="K23" s="87">
        <v>3783.01</v>
      </c>
      <c r="L23" s="87">
        <v>3652.45</v>
      </c>
      <c r="M23" s="88">
        <v>130.5600000000004</v>
      </c>
      <c r="N23" s="89">
        <v>3.4512200602166101</v>
      </c>
    </row>
    <row r="24" spans="3:14" ht="16.5" thickBot="1" x14ac:dyDescent="0.3">
      <c r="C24" s="90"/>
      <c r="D24" s="83" t="s">
        <v>13</v>
      </c>
      <c r="E24" s="92"/>
      <c r="F24" s="93"/>
      <c r="G24" s="94">
        <v>162001150</v>
      </c>
      <c r="H24" s="91" t="s">
        <v>67</v>
      </c>
      <c r="I24" s="94" t="s">
        <v>85</v>
      </c>
      <c r="J24" s="91" t="s">
        <v>18</v>
      </c>
      <c r="K24" s="95"/>
      <c r="L24" s="95"/>
      <c r="M24" s="96"/>
      <c r="N24" s="97"/>
    </row>
    <row r="25" spans="3:14" ht="15.75" x14ac:dyDescent="0.25">
      <c r="C25" s="14"/>
      <c r="D25" s="73" t="s">
        <v>19</v>
      </c>
      <c r="E25" s="74" t="s">
        <v>90</v>
      </c>
      <c r="F25" s="75" t="s">
        <v>88</v>
      </c>
      <c r="G25" s="18">
        <v>162000208</v>
      </c>
      <c r="H25" s="19" t="s">
        <v>73</v>
      </c>
      <c r="I25" s="18" t="s">
        <v>30</v>
      </c>
      <c r="J25" s="19" t="s">
        <v>18</v>
      </c>
      <c r="K25" s="18">
        <v>4047.44</v>
      </c>
      <c r="L25" s="21">
        <v>4013</v>
      </c>
      <c r="M25" s="21">
        <v>34.440000000000055</v>
      </c>
      <c r="N25" s="70">
        <v>0.85090822841104641</v>
      </c>
    </row>
    <row r="26" spans="3:14" ht="15.75" x14ac:dyDescent="0.25">
      <c r="C26" s="14"/>
      <c r="D26" s="73" t="s">
        <v>19</v>
      </c>
      <c r="E26" s="74" t="s">
        <v>91</v>
      </c>
      <c r="F26" s="75" t="s">
        <v>88</v>
      </c>
      <c r="G26" s="98">
        <v>151000695</v>
      </c>
      <c r="H26" s="99" t="s">
        <v>79</v>
      </c>
      <c r="I26" s="98" t="s">
        <v>25</v>
      </c>
      <c r="J26" s="99" t="s">
        <v>18</v>
      </c>
      <c r="K26" s="20">
        <v>3954.42</v>
      </c>
      <c r="L26" s="21">
        <v>3923.95</v>
      </c>
      <c r="M26" s="22">
        <v>30.470000000000255</v>
      </c>
      <c r="N26" s="23">
        <v>0.77053019153251945</v>
      </c>
    </row>
    <row r="27" spans="3:14" ht="15.75" x14ac:dyDescent="0.25">
      <c r="C27" s="14"/>
      <c r="D27" s="73" t="s">
        <v>31</v>
      </c>
      <c r="E27" s="74" t="s">
        <v>92</v>
      </c>
      <c r="F27" s="75" t="s">
        <v>88</v>
      </c>
      <c r="G27" s="18">
        <v>462001329</v>
      </c>
      <c r="H27" s="19" t="s">
        <v>73</v>
      </c>
      <c r="I27" s="18" t="s">
        <v>93</v>
      </c>
      <c r="J27" s="19" t="s">
        <v>18</v>
      </c>
      <c r="K27" s="18">
        <v>3903.14</v>
      </c>
      <c r="L27" s="21">
        <v>3594.75</v>
      </c>
      <c r="M27" s="22">
        <v>308.38999999999987</v>
      </c>
      <c r="N27" s="23">
        <v>7.9010745194894332</v>
      </c>
    </row>
    <row r="28" spans="3:14" ht="15.75" x14ac:dyDescent="0.25">
      <c r="C28" s="72" t="s">
        <v>55</v>
      </c>
      <c r="D28" s="73"/>
      <c r="E28" s="74" t="s">
        <v>94</v>
      </c>
      <c r="F28" s="75" t="s">
        <v>88</v>
      </c>
      <c r="G28" s="18">
        <v>481000529</v>
      </c>
      <c r="H28" s="19" t="s">
        <v>73</v>
      </c>
      <c r="I28" s="18" t="s">
        <v>17</v>
      </c>
      <c r="J28" s="19" t="s">
        <v>18</v>
      </c>
      <c r="K28" s="18">
        <v>3906.22</v>
      </c>
      <c r="L28" s="21">
        <v>3900.2</v>
      </c>
      <c r="M28" s="22">
        <v>6.0199999999999818</v>
      </c>
      <c r="N28" s="23">
        <v>0.1541131835892495</v>
      </c>
    </row>
    <row r="29" spans="3:14" ht="16.5" thickBot="1" x14ac:dyDescent="0.3">
      <c r="C29" s="14"/>
      <c r="D29" s="73" t="s">
        <v>19</v>
      </c>
      <c r="E29" s="74" t="s">
        <v>98</v>
      </c>
      <c r="F29" s="75" t="s">
        <v>99</v>
      </c>
      <c r="G29" s="18">
        <v>161002535</v>
      </c>
      <c r="H29" s="19" t="s">
        <v>88</v>
      </c>
      <c r="I29" s="18" t="s">
        <v>48</v>
      </c>
      <c r="J29" s="19" t="s">
        <v>18</v>
      </c>
      <c r="K29" s="20">
        <v>3991.63</v>
      </c>
      <c r="L29" s="21">
        <v>3971.3</v>
      </c>
      <c r="M29" s="22">
        <v>20.329999999999927</v>
      </c>
      <c r="N29" s="23">
        <v>0.50931574319262873</v>
      </c>
    </row>
    <row r="30" spans="3:14" ht="16.5" thickBot="1" x14ac:dyDescent="0.3">
      <c r="C30" s="82"/>
      <c r="D30" s="83" t="s">
        <v>19</v>
      </c>
      <c r="E30" s="84" t="s">
        <v>100</v>
      </c>
      <c r="F30" s="85" t="s">
        <v>99</v>
      </c>
      <c r="G30" s="86">
        <v>151000740</v>
      </c>
      <c r="H30" s="83" t="s">
        <v>88</v>
      </c>
      <c r="I30" s="86" t="s">
        <v>21</v>
      </c>
      <c r="J30" s="83" t="s">
        <v>43</v>
      </c>
      <c r="K30" s="87">
        <v>3921.23</v>
      </c>
      <c r="L30" s="87">
        <v>3915.3</v>
      </c>
      <c r="M30" s="88">
        <v>5.9299999999998363</v>
      </c>
      <c r="N30" s="89">
        <v>0.15122805854285101</v>
      </c>
    </row>
    <row r="31" spans="3:14" ht="16.5" thickBot="1" x14ac:dyDescent="0.3">
      <c r="C31" s="90"/>
      <c r="D31" s="83" t="s">
        <v>19</v>
      </c>
      <c r="E31" s="92"/>
      <c r="F31" s="93"/>
      <c r="G31" s="94">
        <v>151000045</v>
      </c>
      <c r="H31" s="91" t="s">
        <v>99</v>
      </c>
      <c r="I31" s="94" t="s">
        <v>44</v>
      </c>
      <c r="J31" s="91" t="s">
        <v>18</v>
      </c>
      <c r="K31" s="95"/>
      <c r="L31" s="95"/>
      <c r="M31" s="96"/>
      <c r="N31" s="97"/>
    </row>
    <row r="32" spans="3:14" ht="16.5" thickBot="1" x14ac:dyDescent="0.3">
      <c r="C32" s="14"/>
      <c r="D32" s="73" t="s">
        <v>19</v>
      </c>
      <c r="E32" s="74" t="s">
        <v>103</v>
      </c>
      <c r="F32" s="75" t="s">
        <v>104</v>
      </c>
      <c r="G32" s="18">
        <v>151000697</v>
      </c>
      <c r="H32" s="19" t="s">
        <v>99</v>
      </c>
      <c r="I32" s="18" t="s">
        <v>25</v>
      </c>
      <c r="J32" s="19" t="s">
        <v>18</v>
      </c>
      <c r="K32" s="20">
        <v>3916.84</v>
      </c>
      <c r="L32" s="21">
        <v>3880.8</v>
      </c>
      <c r="M32" s="22">
        <v>36.039999999999964</v>
      </c>
      <c r="N32" s="23">
        <v>0.92012949214162343</v>
      </c>
    </row>
    <row r="33" spans="3:14" ht="16.5" thickBot="1" x14ac:dyDescent="0.3">
      <c r="C33" s="82"/>
      <c r="D33" s="83" t="s">
        <v>81</v>
      </c>
      <c r="E33" s="84" t="s">
        <v>105</v>
      </c>
      <c r="F33" s="85" t="s">
        <v>104</v>
      </c>
      <c r="G33" s="86">
        <v>161000323</v>
      </c>
      <c r="H33" s="83" t="s">
        <v>79</v>
      </c>
      <c r="I33" s="86" t="s">
        <v>106</v>
      </c>
      <c r="J33" s="83" t="s">
        <v>84</v>
      </c>
      <c r="K33" s="87">
        <v>4176.6000000000004</v>
      </c>
      <c r="L33" s="87">
        <v>4136.5</v>
      </c>
      <c r="M33" s="88">
        <v>40.100000000000364</v>
      </c>
      <c r="N33" s="89">
        <v>0.96011109514917303</v>
      </c>
    </row>
    <row r="34" spans="3:14" ht="16.5" thickBot="1" x14ac:dyDescent="0.3">
      <c r="C34" s="90"/>
      <c r="D34" s="83" t="s">
        <v>81</v>
      </c>
      <c r="E34" s="92"/>
      <c r="F34" s="93"/>
      <c r="G34" s="94">
        <v>162001153</v>
      </c>
      <c r="H34" s="91" t="s">
        <v>99</v>
      </c>
      <c r="I34" s="94" t="s">
        <v>85</v>
      </c>
      <c r="J34" s="91" t="s">
        <v>18</v>
      </c>
      <c r="K34" s="95"/>
      <c r="L34" s="95"/>
      <c r="M34" s="96"/>
      <c r="N34" s="97"/>
    </row>
    <row r="35" spans="3:14" ht="16.5" thickBot="1" x14ac:dyDescent="0.3">
      <c r="C35" s="82"/>
      <c r="D35" s="83" t="s">
        <v>19</v>
      </c>
      <c r="E35" s="84" t="s">
        <v>107</v>
      </c>
      <c r="F35" s="85" t="s">
        <v>104</v>
      </c>
      <c r="G35" s="86">
        <v>161010194</v>
      </c>
      <c r="H35" s="83" t="s">
        <v>99</v>
      </c>
      <c r="I35" s="86" t="s">
        <v>21</v>
      </c>
      <c r="J35" s="83" t="s">
        <v>43</v>
      </c>
      <c r="K35" s="87">
        <v>3786.88</v>
      </c>
      <c r="L35" s="87">
        <v>3759.2</v>
      </c>
      <c r="M35" s="88">
        <v>27.680000000000291</v>
      </c>
      <c r="N35" s="89">
        <v>0.73094473550786632</v>
      </c>
    </row>
    <row r="36" spans="3:14" ht="16.5" thickBot="1" x14ac:dyDescent="0.3">
      <c r="C36" s="90"/>
      <c r="D36" s="83" t="s">
        <v>19</v>
      </c>
      <c r="E36" s="92"/>
      <c r="F36" s="93"/>
      <c r="G36" s="94">
        <v>141000001</v>
      </c>
      <c r="H36" s="91" t="s">
        <v>104</v>
      </c>
      <c r="I36" s="94" t="s">
        <v>44</v>
      </c>
      <c r="J36" s="91" t="s">
        <v>18</v>
      </c>
      <c r="K36" s="95"/>
      <c r="L36" s="95"/>
      <c r="M36" s="96"/>
      <c r="N36" s="97"/>
    </row>
    <row r="37" spans="3:14" ht="16.5" thickBot="1" x14ac:dyDescent="0.3">
      <c r="C37" s="82"/>
      <c r="D37" s="83" t="s">
        <v>81</v>
      </c>
      <c r="E37" s="84" t="s">
        <v>109</v>
      </c>
      <c r="F37" s="85" t="s">
        <v>104</v>
      </c>
      <c r="G37" s="86">
        <v>161000393</v>
      </c>
      <c r="H37" s="83" t="s">
        <v>88</v>
      </c>
      <c r="I37" s="86" t="s">
        <v>110</v>
      </c>
      <c r="J37" s="83" t="s">
        <v>84</v>
      </c>
      <c r="K37" s="87">
        <v>4101.8999999999996</v>
      </c>
      <c r="L37" s="87">
        <v>4069.1</v>
      </c>
      <c r="M37" s="88">
        <v>32.799999999999727</v>
      </c>
      <c r="N37" s="89">
        <v>0.79962944001559599</v>
      </c>
    </row>
    <row r="38" spans="3:14" ht="16.5" thickBot="1" x14ac:dyDescent="0.3">
      <c r="C38" s="90"/>
      <c r="D38" s="83" t="s">
        <v>81</v>
      </c>
      <c r="E38" s="92"/>
      <c r="F38" s="93"/>
      <c r="G38" s="94">
        <v>162001154</v>
      </c>
      <c r="H38" s="91" t="s">
        <v>99</v>
      </c>
      <c r="I38" s="94" t="s">
        <v>85</v>
      </c>
      <c r="J38" s="91" t="s">
        <v>18</v>
      </c>
      <c r="K38" s="95"/>
      <c r="L38" s="95"/>
      <c r="M38" s="96"/>
      <c r="N38" s="97"/>
    </row>
    <row r="39" spans="3:14" ht="15.75" x14ac:dyDescent="0.25">
      <c r="C39" s="100"/>
      <c r="D39" s="15" t="s">
        <v>19</v>
      </c>
      <c r="E39" s="16" t="s">
        <v>112</v>
      </c>
      <c r="F39" s="17" t="s">
        <v>104</v>
      </c>
      <c r="G39" s="98">
        <v>151001190</v>
      </c>
      <c r="H39" s="99" t="s">
        <v>99</v>
      </c>
      <c r="I39" s="98" t="s">
        <v>113</v>
      </c>
      <c r="J39" s="99" t="s">
        <v>18</v>
      </c>
      <c r="K39" s="101">
        <v>3914.2</v>
      </c>
      <c r="L39" s="22">
        <v>3895.8</v>
      </c>
      <c r="M39" s="22">
        <v>18.399999999999636</v>
      </c>
      <c r="N39" s="23">
        <v>0.47008328649531544</v>
      </c>
    </row>
    <row r="40" spans="3:14" ht="15.75" x14ac:dyDescent="0.25">
      <c r="C40" s="100"/>
      <c r="D40" s="15" t="s">
        <v>19</v>
      </c>
      <c r="E40" s="16" t="s">
        <v>116</v>
      </c>
      <c r="F40" s="17" t="s">
        <v>115</v>
      </c>
      <c r="G40" s="98">
        <v>162000214</v>
      </c>
      <c r="H40" s="99" t="s">
        <v>99</v>
      </c>
      <c r="I40" s="98" t="s">
        <v>30</v>
      </c>
      <c r="J40" s="99" t="s">
        <v>18</v>
      </c>
      <c r="K40" s="101">
        <v>4018.09</v>
      </c>
      <c r="L40" s="22">
        <v>3987.95</v>
      </c>
      <c r="M40" s="22">
        <v>30.140000000000327</v>
      </c>
      <c r="N40" s="23">
        <v>0.75010763820622051</v>
      </c>
    </row>
    <row r="41" spans="3:14" ht="16.5" thickBot="1" x14ac:dyDescent="0.3">
      <c r="C41" s="14"/>
      <c r="D41" s="73" t="s">
        <v>19</v>
      </c>
      <c r="E41" s="74" t="s">
        <v>118</v>
      </c>
      <c r="F41" s="75" t="s">
        <v>115</v>
      </c>
      <c r="G41" s="18">
        <v>161005747</v>
      </c>
      <c r="H41" s="19" t="s">
        <v>104</v>
      </c>
      <c r="I41" s="18" t="s">
        <v>25</v>
      </c>
      <c r="J41" s="19" t="s">
        <v>18</v>
      </c>
      <c r="K41" s="20">
        <v>3281.85</v>
      </c>
      <c r="L41" s="21">
        <v>3263.95</v>
      </c>
      <c r="M41" s="22">
        <v>17.900000000000091</v>
      </c>
      <c r="N41" s="23">
        <v>0.54542407483584232</v>
      </c>
    </row>
    <row r="42" spans="3:14" ht="16.5" thickBot="1" x14ac:dyDescent="0.3">
      <c r="C42" s="82"/>
      <c r="D42" s="83" t="s">
        <v>81</v>
      </c>
      <c r="E42" s="84" t="s">
        <v>119</v>
      </c>
      <c r="F42" s="85" t="s">
        <v>115</v>
      </c>
      <c r="G42" s="86">
        <v>161000324</v>
      </c>
      <c r="H42" s="83" t="s">
        <v>88</v>
      </c>
      <c r="I42" s="86" t="s">
        <v>106</v>
      </c>
      <c r="J42" s="83" t="s">
        <v>84</v>
      </c>
      <c r="K42" s="87">
        <v>4122</v>
      </c>
      <c r="L42" s="87">
        <v>4064.7</v>
      </c>
      <c r="M42" s="88">
        <v>57.300000000000182</v>
      </c>
      <c r="N42" s="89">
        <v>1.3901018922853028</v>
      </c>
    </row>
    <row r="43" spans="3:14" ht="16.5" thickBot="1" x14ac:dyDescent="0.3">
      <c r="C43" s="90"/>
      <c r="D43" s="83" t="s">
        <v>81</v>
      </c>
      <c r="E43" s="92"/>
      <c r="F43" s="93"/>
      <c r="G43" s="94">
        <v>162001155</v>
      </c>
      <c r="H43" s="91" t="s">
        <v>99</v>
      </c>
      <c r="I43" s="94" t="s">
        <v>85</v>
      </c>
      <c r="J43" s="91" t="s">
        <v>18</v>
      </c>
      <c r="K43" s="95"/>
      <c r="L43" s="95"/>
      <c r="M43" s="96"/>
      <c r="N43" s="97"/>
    </row>
    <row r="44" spans="3:14" ht="16.5" thickBot="1" x14ac:dyDescent="0.3">
      <c r="C44" s="105"/>
      <c r="D44" s="106" t="s">
        <v>19</v>
      </c>
      <c r="E44" s="107" t="s">
        <v>122</v>
      </c>
      <c r="F44" s="108" t="s">
        <v>115</v>
      </c>
      <c r="G44" s="63">
        <v>151000741</v>
      </c>
      <c r="H44" s="109" t="s">
        <v>104</v>
      </c>
      <c r="I44" s="63" t="s">
        <v>21</v>
      </c>
      <c r="J44" s="109" t="s">
        <v>18</v>
      </c>
      <c r="K44" s="64">
        <v>3980.73</v>
      </c>
      <c r="L44" s="110">
        <v>3956.4</v>
      </c>
      <c r="M44" s="110">
        <v>24.329999999999927</v>
      </c>
      <c r="N44" s="111">
        <v>0.61119442916248845</v>
      </c>
    </row>
    <row r="45" spans="3:14" ht="15.75" x14ac:dyDescent="0.25">
      <c r="C45" s="14"/>
      <c r="D45" s="73" t="s">
        <v>19</v>
      </c>
      <c r="E45" s="74" t="s">
        <v>130</v>
      </c>
      <c r="F45" s="75" t="s">
        <v>47</v>
      </c>
      <c r="G45" s="18">
        <v>162003875</v>
      </c>
      <c r="H45" s="19" t="s">
        <v>115</v>
      </c>
      <c r="I45" s="18" t="s">
        <v>129</v>
      </c>
      <c r="J45" s="19" t="s">
        <v>18</v>
      </c>
      <c r="K45" s="20">
        <v>3984.91</v>
      </c>
      <c r="L45" s="21">
        <v>3955.85</v>
      </c>
      <c r="M45" s="22">
        <v>29.059999999999945</v>
      </c>
      <c r="N45" s="23">
        <v>0.72925109977389568</v>
      </c>
    </row>
    <row r="46" spans="3:14" ht="15.75" x14ac:dyDescent="0.25">
      <c r="C46" s="100"/>
      <c r="D46" s="137" t="s">
        <v>19</v>
      </c>
      <c r="E46" s="138" t="s">
        <v>133</v>
      </c>
      <c r="F46" s="139" t="s">
        <v>46</v>
      </c>
      <c r="G46" s="140">
        <v>161016235</v>
      </c>
      <c r="H46" s="137" t="s">
        <v>115</v>
      </c>
      <c r="I46" s="140" t="s">
        <v>113</v>
      </c>
      <c r="J46" s="137" t="s">
        <v>18</v>
      </c>
      <c r="K46" s="141">
        <v>3905.06</v>
      </c>
      <c r="L46" s="142">
        <v>3876.95</v>
      </c>
      <c r="M46" s="142">
        <v>28.110000000000127</v>
      </c>
      <c r="N46" s="143">
        <v>0.71983529062293861</v>
      </c>
    </row>
    <row r="47" spans="3:14" ht="16.5" thickBot="1" x14ac:dyDescent="0.3">
      <c r="C47" s="105"/>
      <c r="D47" s="120" t="s">
        <v>134</v>
      </c>
      <c r="E47" s="121" t="s">
        <v>135</v>
      </c>
      <c r="F47" s="122" t="s">
        <v>136</v>
      </c>
      <c r="G47" s="121" t="s">
        <v>135</v>
      </c>
      <c r="H47" s="122" t="s">
        <v>136</v>
      </c>
      <c r="I47" s="63" t="s">
        <v>134</v>
      </c>
      <c r="J47" s="109" t="s">
        <v>18</v>
      </c>
      <c r="K47" s="124"/>
      <c r="L47" s="125"/>
      <c r="M47" s="125"/>
      <c r="N47" s="126"/>
    </row>
    <row r="48" spans="3:14" ht="16.5" thickBot="1" x14ac:dyDescent="0.3">
      <c r="C48" s="14"/>
      <c r="D48" s="73" t="s">
        <v>19</v>
      </c>
      <c r="E48" s="74" t="s">
        <v>139</v>
      </c>
      <c r="F48" s="75" t="s">
        <v>46</v>
      </c>
      <c r="G48" s="18">
        <v>151000742</v>
      </c>
      <c r="H48" s="19" t="s">
        <v>47</v>
      </c>
      <c r="I48" s="18" t="s">
        <v>21</v>
      </c>
      <c r="J48" s="19" t="s">
        <v>18</v>
      </c>
      <c r="K48" s="20">
        <v>3845.74</v>
      </c>
      <c r="L48" s="21">
        <v>3824.55</v>
      </c>
      <c r="M48" s="21">
        <v>21.1899999999996</v>
      </c>
      <c r="N48" s="70">
        <v>0.55099928752332716</v>
      </c>
    </row>
    <row r="49" spans="3:14" ht="16.5" thickBot="1" x14ac:dyDescent="0.3">
      <c r="C49" s="82"/>
      <c r="D49" s="83" t="s">
        <v>19</v>
      </c>
      <c r="E49" s="84" t="s">
        <v>140</v>
      </c>
      <c r="F49" s="85" t="s">
        <v>46</v>
      </c>
      <c r="G49" s="86">
        <v>161010196</v>
      </c>
      <c r="H49" s="83" t="s">
        <v>47</v>
      </c>
      <c r="I49" s="86" t="s">
        <v>21</v>
      </c>
      <c r="J49" s="83" t="s">
        <v>43</v>
      </c>
      <c r="K49" s="87">
        <v>4079.73</v>
      </c>
      <c r="L49" s="87">
        <v>4054.8</v>
      </c>
      <c r="M49" s="88">
        <v>24.929999999999836</v>
      </c>
      <c r="N49" s="89">
        <v>0.61106985021067173</v>
      </c>
    </row>
    <row r="50" spans="3:14" ht="16.5" thickBot="1" x14ac:dyDescent="0.3">
      <c r="C50" s="90"/>
      <c r="D50" s="83" t="s">
        <v>19</v>
      </c>
      <c r="E50" s="92"/>
      <c r="F50" s="93"/>
      <c r="G50" s="94">
        <v>151000047</v>
      </c>
      <c r="H50" s="91" t="s">
        <v>46</v>
      </c>
      <c r="I50" s="94" t="s">
        <v>44</v>
      </c>
      <c r="J50" s="91" t="s">
        <v>18</v>
      </c>
      <c r="K50" s="95"/>
      <c r="L50" s="95"/>
      <c r="M50" s="96"/>
      <c r="N50" s="97"/>
    </row>
    <row r="51" spans="3:14" ht="15.75" x14ac:dyDescent="0.25">
      <c r="C51" s="100"/>
      <c r="D51" s="73" t="s">
        <v>31</v>
      </c>
      <c r="E51" s="74" t="s">
        <v>141</v>
      </c>
      <c r="F51" s="75" t="s">
        <v>46</v>
      </c>
      <c r="G51" s="98">
        <v>262000195</v>
      </c>
      <c r="H51" s="99" t="s">
        <v>104</v>
      </c>
      <c r="I51" s="98" t="s">
        <v>142</v>
      </c>
      <c r="J51" s="99" t="s">
        <v>18</v>
      </c>
      <c r="K51" s="101">
        <v>3872.02</v>
      </c>
      <c r="L51" s="22">
        <v>3816.6</v>
      </c>
      <c r="M51" s="22">
        <v>55.420000000000073</v>
      </c>
      <c r="N51" s="23">
        <v>1.4312942598437011</v>
      </c>
    </row>
    <row r="52" spans="3:14" ht="16.5" thickBot="1" x14ac:dyDescent="0.3">
      <c r="C52" s="14"/>
      <c r="D52" s="73" t="s">
        <v>19</v>
      </c>
      <c r="E52" s="74" t="s">
        <v>144</v>
      </c>
      <c r="F52" s="75" t="s">
        <v>145</v>
      </c>
      <c r="G52" s="18">
        <v>161010197</v>
      </c>
      <c r="H52" s="19" t="s">
        <v>47</v>
      </c>
      <c r="I52" s="18" t="s">
        <v>21</v>
      </c>
      <c r="J52" s="19" t="s">
        <v>18</v>
      </c>
      <c r="K52" s="20">
        <v>4092.65</v>
      </c>
      <c r="L52" s="21">
        <v>4070.6</v>
      </c>
      <c r="M52" s="22">
        <v>22.050000000000182</v>
      </c>
      <c r="N52" s="23">
        <v>0.53877072312560759</v>
      </c>
    </row>
    <row r="53" spans="3:14" ht="16.5" thickBot="1" x14ac:dyDescent="0.3">
      <c r="C53" s="82"/>
      <c r="D53" s="83" t="s">
        <v>19</v>
      </c>
      <c r="E53" s="84" t="s">
        <v>148</v>
      </c>
      <c r="F53" s="85" t="s">
        <v>145</v>
      </c>
      <c r="G53" s="86">
        <v>151000743</v>
      </c>
      <c r="H53" s="83" t="s">
        <v>46</v>
      </c>
      <c r="I53" s="86" t="s">
        <v>21</v>
      </c>
      <c r="J53" s="83" t="s">
        <v>43</v>
      </c>
      <c r="K53" s="87">
        <v>4001.74</v>
      </c>
      <c r="L53" s="87">
        <v>3975.7</v>
      </c>
      <c r="M53" s="88">
        <v>26.039999999999964</v>
      </c>
      <c r="N53" s="89">
        <v>0.65071693813191167</v>
      </c>
    </row>
    <row r="54" spans="3:14" ht="16.5" thickBot="1" x14ac:dyDescent="0.3">
      <c r="C54" s="90"/>
      <c r="D54" s="83" t="s">
        <v>19</v>
      </c>
      <c r="E54" s="92"/>
      <c r="F54" s="93"/>
      <c r="G54" s="94">
        <v>151000048</v>
      </c>
      <c r="H54" s="91" t="s">
        <v>145</v>
      </c>
      <c r="I54" s="94" t="s">
        <v>44</v>
      </c>
      <c r="J54" s="91" t="s">
        <v>18</v>
      </c>
      <c r="K54" s="95"/>
      <c r="L54" s="95"/>
      <c r="M54" s="96"/>
      <c r="N54" s="97"/>
    </row>
    <row r="55" spans="3:14" ht="16.5" thickBot="1" x14ac:dyDescent="0.3">
      <c r="C55" s="14"/>
      <c r="D55" s="73" t="s">
        <v>19</v>
      </c>
      <c r="E55" s="74" t="s">
        <v>153</v>
      </c>
      <c r="F55" s="75" t="s">
        <v>145</v>
      </c>
      <c r="G55" s="18">
        <v>151000166</v>
      </c>
      <c r="H55" s="19" t="s">
        <v>46</v>
      </c>
      <c r="I55" s="18" t="s">
        <v>62</v>
      </c>
      <c r="J55" s="19" t="s">
        <v>18</v>
      </c>
      <c r="K55" s="20">
        <v>4104.8999999999996</v>
      </c>
      <c r="L55" s="21">
        <v>4067.95</v>
      </c>
      <c r="M55" s="22">
        <v>36.949999999999818</v>
      </c>
      <c r="N55" s="23">
        <v>0.90014373066334918</v>
      </c>
    </row>
    <row r="56" spans="3:14" ht="16.5" thickBot="1" x14ac:dyDescent="0.3">
      <c r="C56" s="82"/>
      <c r="D56" s="83" t="s">
        <v>19</v>
      </c>
      <c r="E56" s="84" t="s">
        <v>154</v>
      </c>
      <c r="F56" s="85" t="s">
        <v>155</v>
      </c>
      <c r="G56" s="86">
        <v>151000744</v>
      </c>
      <c r="H56" s="83" t="s">
        <v>46</v>
      </c>
      <c r="I56" s="86" t="s">
        <v>21</v>
      </c>
      <c r="J56" s="83" t="s">
        <v>43</v>
      </c>
      <c r="K56" s="87">
        <v>3432.81</v>
      </c>
      <c r="L56" s="87">
        <v>3409.45</v>
      </c>
      <c r="M56" s="88">
        <v>23.360000000000127</v>
      </c>
      <c r="N56" s="89">
        <v>0.68049207500561137</v>
      </c>
    </row>
    <row r="57" spans="3:14" ht="16.5" thickBot="1" x14ac:dyDescent="0.3">
      <c r="C57" s="90"/>
      <c r="D57" s="83" t="s">
        <v>19</v>
      </c>
      <c r="E57" s="92"/>
      <c r="F57" s="93"/>
      <c r="G57" s="94">
        <v>161000116</v>
      </c>
      <c r="H57" s="91" t="s">
        <v>155</v>
      </c>
      <c r="I57" s="94" t="s">
        <v>44</v>
      </c>
      <c r="J57" s="91" t="s">
        <v>18</v>
      </c>
      <c r="K57" s="95"/>
      <c r="L57" s="95"/>
      <c r="M57" s="96"/>
      <c r="N57" s="97"/>
    </row>
    <row r="58" spans="3:14" ht="15.75" x14ac:dyDescent="0.25">
      <c r="C58" s="14"/>
      <c r="D58" s="73" t="s">
        <v>19</v>
      </c>
      <c r="E58" s="74" t="s">
        <v>156</v>
      </c>
      <c r="F58" s="75" t="s">
        <v>155</v>
      </c>
      <c r="G58" s="18">
        <v>162000219</v>
      </c>
      <c r="H58" s="19" t="s">
        <v>46</v>
      </c>
      <c r="I58" s="18" t="s">
        <v>30</v>
      </c>
      <c r="J58" s="19" t="s">
        <v>18</v>
      </c>
      <c r="K58" s="20">
        <v>4019.04</v>
      </c>
      <c r="L58" s="21">
        <v>3988.85</v>
      </c>
      <c r="M58" s="22">
        <v>30.190000000000055</v>
      </c>
      <c r="N58" s="23">
        <v>0.75117440980930905</v>
      </c>
    </row>
    <row r="59" spans="3:14" ht="15.75" x14ac:dyDescent="0.25">
      <c r="C59" s="14"/>
      <c r="D59" s="73" t="s">
        <v>19</v>
      </c>
      <c r="E59" s="74" t="s">
        <v>157</v>
      </c>
      <c r="F59" s="75" t="s">
        <v>155</v>
      </c>
      <c r="G59" s="18">
        <v>162003883</v>
      </c>
      <c r="H59" s="19" t="s">
        <v>145</v>
      </c>
      <c r="I59" s="18" t="s">
        <v>129</v>
      </c>
      <c r="J59" s="19" t="s">
        <v>18</v>
      </c>
      <c r="K59" s="20">
        <v>4000.82</v>
      </c>
      <c r="L59" s="21">
        <v>3976.8</v>
      </c>
      <c r="M59" s="22">
        <v>24.019999999999982</v>
      </c>
      <c r="N59" s="23">
        <v>0.60037692273083965</v>
      </c>
    </row>
    <row r="60" spans="3:14" ht="16.5" thickBot="1" x14ac:dyDescent="0.3">
      <c r="C60" s="14"/>
      <c r="D60" s="73" t="s">
        <v>31</v>
      </c>
      <c r="E60" s="74" t="s">
        <v>159</v>
      </c>
      <c r="F60" s="75" t="s">
        <v>155</v>
      </c>
      <c r="G60" s="18">
        <v>462000522</v>
      </c>
      <c r="H60" s="19" t="s">
        <v>46</v>
      </c>
      <c r="I60" s="18" t="s">
        <v>33</v>
      </c>
      <c r="J60" s="19" t="s">
        <v>18</v>
      </c>
      <c r="K60" s="20">
        <v>3907.92</v>
      </c>
      <c r="L60" s="21">
        <v>3855.55</v>
      </c>
      <c r="M60" s="22">
        <v>52.369999999999891</v>
      </c>
      <c r="N60" s="23">
        <v>1.3400990808409561</v>
      </c>
    </row>
    <row r="61" spans="3:14" ht="16.5" thickBot="1" x14ac:dyDescent="0.3">
      <c r="C61" s="82"/>
      <c r="D61" s="83" t="s">
        <v>81</v>
      </c>
      <c r="E61" s="84" t="s">
        <v>160</v>
      </c>
      <c r="F61" s="85" t="s">
        <v>155</v>
      </c>
      <c r="G61" s="86">
        <v>161000397</v>
      </c>
      <c r="H61" s="83" t="s">
        <v>47</v>
      </c>
      <c r="I61" s="86" t="s">
        <v>110</v>
      </c>
      <c r="J61" s="83" t="s">
        <v>84</v>
      </c>
      <c r="K61" s="87">
        <v>3985.2</v>
      </c>
      <c r="L61" s="87">
        <v>3909.15</v>
      </c>
      <c r="M61" s="88">
        <v>76.049999999999727</v>
      </c>
      <c r="N61" s="89">
        <v>1.9083107497741576</v>
      </c>
    </row>
    <row r="62" spans="3:14" ht="16.5" thickBot="1" x14ac:dyDescent="0.3">
      <c r="C62" s="90"/>
      <c r="D62" s="83" t="s">
        <v>81</v>
      </c>
      <c r="E62" s="92"/>
      <c r="F62" s="93"/>
      <c r="G62" s="94">
        <v>142000029</v>
      </c>
      <c r="H62" s="91" t="s">
        <v>145</v>
      </c>
      <c r="I62" s="94" t="s">
        <v>85</v>
      </c>
      <c r="J62" s="91" t="s">
        <v>18</v>
      </c>
      <c r="K62" s="95"/>
      <c r="L62" s="95"/>
      <c r="M62" s="96"/>
      <c r="N62" s="97"/>
    </row>
    <row r="63" spans="3:14" ht="16.5" thickBot="1" x14ac:dyDescent="0.3">
      <c r="C63" s="82"/>
      <c r="D63" s="83" t="s">
        <v>19</v>
      </c>
      <c r="E63" s="84" t="s">
        <v>162</v>
      </c>
      <c r="F63" s="85" t="s">
        <v>155</v>
      </c>
      <c r="G63" s="86">
        <v>161010199</v>
      </c>
      <c r="H63" s="83" t="s">
        <v>155</v>
      </c>
      <c r="I63" s="86" t="s">
        <v>21</v>
      </c>
      <c r="J63" s="83" t="s">
        <v>43</v>
      </c>
      <c r="K63" s="87">
        <v>3900.07</v>
      </c>
      <c r="L63" s="87">
        <v>3879.15</v>
      </c>
      <c r="M63" s="88">
        <v>20.920000000000073</v>
      </c>
      <c r="N63" s="89">
        <v>0.53640062870666605</v>
      </c>
    </row>
    <row r="64" spans="3:14" ht="16.5" thickBot="1" x14ac:dyDescent="0.3">
      <c r="C64" s="90"/>
      <c r="D64" s="83" t="s">
        <v>19</v>
      </c>
      <c r="E64" s="92"/>
      <c r="F64" s="93"/>
      <c r="G64" s="94">
        <v>161000117</v>
      </c>
      <c r="H64" s="91" t="s">
        <v>163</v>
      </c>
      <c r="I64" s="94" t="s">
        <v>44</v>
      </c>
      <c r="J64" s="91" t="s">
        <v>18</v>
      </c>
      <c r="K64" s="95"/>
      <c r="L64" s="95"/>
      <c r="M64" s="96"/>
      <c r="N64" s="97"/>
    </row>
    <row r="65" spans="3:14" ht="15.75" x14ac:dyDescent="0.25">
      <c r="C65" s="14"/>
      <c r="D65" s="73" t="s">
        <v>31</v>
      </c>
      <c r="E65" s="74" t="s">
        <v>172</v>
      </c>
      <c r="F65" s="75" t="s">
        <v>171</v>
      </c>
      <c r="G65" s="18">
        <v>462001350</v>
      </c>
      <c r="H65" s="19" t="s">
        <v>163</v>
      </c>
      <c r="I65" s="18" t="s">
        <v>173</v>
      </c>
      <c r="J65" s="19" t="s">
        <v>18</v>
      </c>
      <c r="K65" s="20">
        <v>4099.76</v>
      </c>
      <c r="L65" s="21">
        <v>4043.15</v>
      </c>
      <c r="M65" s="22">
        <v>56.610000000000127</v>
      </c>
      <c r="N65" s="23">
        <v>1.380812535367927</v>
      </c>
    </row>
    <row r="66" spans="3:14" ht="16.5" thickBot="1" x14ac:dyDescent="0.3">
      <c r="C66" s="14"/>
      <c r="D66" s="73" t="s">
        <v>19</v>
      </c>
      <c r="E66" s="74" t="s">
        <v>176</v>
      </c>
      <c r="F66" s="75" t="s">
        <v>171</v>
      </c>
      <c r="G66" s="18">
        <v>151000168</v>
      </c>
      <c r="H66" s="19" t="s">
        <v>171</v>
      </c>
      <c r="I66" s="18" t="s">
        <v>62</v>
      </c>
      <c r="J66" s="19" t="s">
        <v>18</v>
      </c>
      <c r="K66" s="20">
        <v>4009.45</v>
      </c>
      <c r="L66" s="21">
        <v>3998.6</v>
      </c>
      <c r="M66" s="22">
        <v>10.849999999999909</v>
      </c>
      <c r="N66" s="23">
        <v>0.27061068226315105</v>
      </c>
    </row>
    <row r="67" spans="3:14" ht="16.5" thickBot="1" x14ac:dyDescent="0.3">
      <c r="C67" s="82"/>
      <c r="D67" s="83" t="s">
        <v>19</v>
      </c>
      <c r="E67" s="84" t="s">
        <v>177</v>
      </c>
      <c r="F67" s="85" t="s">
        <v>178</v>
      </c>
      <c r="G67" s="86">
        <v>151000749</v>
      </c>
      <c r="H67" s="83" t="s">
        <v>171</v>
      </c>
      <c r="I67" s="86" t="s">
        <v>21</v>
      </c>
      <c r="J67" s="83" t="s">
        <v>43</v>
      </c>
      <c r="K67" s="87">
        <v>3978.77</v>
      </c>
      <c r="L67" s="87">
        <v>3969.2</v>
      </c>
      <c r="M67" s="88">
        <v>9.5700000000001637</v>
      </c>
      <c r="N67" s="89">
        <v>0.24052659490244885</v>
      </c>
    </row>
    <row r="68" spans="3:14" ht="16.5" thickBot="1" x14ac:dyDescent="0.3">
      <c r="C68" s="90"/>
      <c r="D68" s="83" t="s">
        <v>19</v>
      </c>
      <c r="E68" s="92"/>
      <c r="F68" s="93"/>
      <c r="G68" s="94">
        <v>161000118</v>
      </c>
      <c r="H68" s="91" t="s">
        <v>171</v>
      </c>
      <c r="I68" s="94" t="s">
        <v>44</v>
      </c>
      <c r="J68" s="91" t="s">
        <v>18</v>
      </c>
      <c r="K68" s="95"/>
      <c r="L68" s="95"/>
      <c r="M68" s="96"/>
      <c r="N68" s="97"/>
    </row>
    <row r="69" spans="3:14" ht="15.75" x14ac:dyDescent="0.25">
      <c r="C69" s="14"/>
      <c r="D69" s="73" t="s">
        <v>19</v>
      </c>
      <c r="E69" s="74" t="s">
        <v>179</v>
      </c>
      <c r="F69" s="75" t="s">
        <v>178</v>
      </c>
      <c r="G69" s="18">
        <v>161005760</v>
      </c>
      <c r="H69" s="19" t="s">
        <v>171</v>
      </c>
      <c r="I69" s="18" t="s">
        <v>25</v>
      </c>
      <c r="J69" s="19" t="s">
        <v>18</v>
      </c>
      <c r="K69" s="20">
        <v>3814.69</v>
      </c>
      <c r="L69" s="21">
        <v>3778.45</v>
      </c>
      <c r="M69" s="22">
        <v>36.240000000000236</v>
      </c>
      <c r="N69" s="23">
        <v>0.95001166543022453</v>
      </c>
    </row>
    <row r="70" spans="3:14" ht="16.5" thickBot="1" x14ac:dyDescent="0.3">
      <c r="C70" s="14"/>
      <c r="D70" s="73" t="s">
        <v>19</v>
      </c>
      <c r="E70" s="74" t="s">
        <v>183</v>
      </c>
      <c r="F70" s="75" t="s">
        <v>178</v>
      </c>
      <c r="G70" s="18">
        <v>151000751</v>
      </c>
      <c r="H70" s="19" t="s">
        <v>171</v>
      </c>
      <c r="I70" s="18" t="s">
        <v>21</v>
      </c>
      <c r="J70" s="19" t="s">
        <v>18</v>
      </c>
      <c r="K70" s="20">
        <v>3909.47</v>
      </c>
      <c r="L70" s="21">
        <v>3893.4</v>
      </c>
      <c r="M70" s="22">
        <v>16.069999999999709</v>
      </c>
      <c r="N70" s="23">
        <v>0.41105316065859854</v>
      </c>
    </row>
    <row r="71" spans="3:14" ht="16.5" thickBot="1" x14ac:dyDescent="0.3">
      <c r="C71" s="82"/>
      <c r="D71" s="83" t="s">
        <v>13</v>
      </c>
      <c r="E71" s="84" t="s">
        <v>188</v>
      </c>
      <c r="F71" s="85" t="s">
        <v>186</v>
      </c>
      <c r="G71" s="86">
        <v>162000053</v>
      </c>
      <c r="H71" s="83" t="s">
        <v>163</v>
      </c>
      <c r="I71" s="86" t="s">
        <v>189</v>
      </c>
      <c r="J71" s="83" t="s">
        <v>84</v>
      </c>
      <c r="K71" s="87">
        <v>4052.45</v>
      </c>
      <c r="L71" s="87">
        <v>4013.55</v>
      </c>
      <c r="M71" s="88">
        <v>38.899999999999636</v>
      </c>
      <c r="N71" s="89">
        <v>0.95991313896530828</v>
      </c>
    </row>
    <row r="72" spans="3:14" ht="16.5" thickBot="1" x14ac:dyDescent="0.3">
      <c r="C72" s="90"/>
      <c r="D72" s="83" t="s">
        <v>13</v>
      </c>
      <c r="E72" s="92"/>
      <c r="F72" s="93"/>
      <c r="G72" s="94">
        <v>162001160</v>
      </c>
      <c r="H72" s="91" t="s">
        <v>178</v>
      </c>
      <c r="I72" s="94" t="s">
        <v>85</v>
      </c>
      <c r="J72" s="91" t="s">
        <v>18</v>
      </c>
      <c r="K72" s="95"/>
      <c r="L72" s="95"/>
      <c r="M72" s="96"/>
      <c r="N72" s="97"/>
    </row>
    <row r="73" spans="3:14" ht="15.75" x14ac:dyDescent="0.25">
      <c r="C73" s="14"/>
      <c r="D73" s="73" t="s">
        <v>19</v>
      </c>
      <c r="E73" s="74" t="s">
        <v>191</v>
      </c>
      <c r="F73" s="75" t="s">
        <v>186</v>
      </c>
      <c r="G73" s="18">
        <v>162000226</v>
      </c>
      <c r="H73" s="19" t="s">
        <v>178</v>
      </c>
      <c r="I73" s="18" t="s">
        <v>30</v>
      </c>
      <c r="J73" s="19" t="s">
        <v>18</v>
      </c>
      <c r="K73" s="20">
        <v>4071.23</v>
      </c>
      <c r="L73" s="21">
        <v>4034.2</v>
      </c>
      <c r="M73" s="22">
        <v>37.0300000000002</v>
      </c>
      <c r="N73" s="23">
        <v>0.90955313259138393</v>
      </c>
    </row>
    <row r="74" spans="3:14" ht="15.75" x14ac:dyDescent="0.25">
      <c r="C74" s="14"/>
      <c r="D74" s="73" t="s">
        <v>19</v>
      </c>
      <c r="E74" s="74" t="s">
        <v>193</v>
      </c>
      <c r="F74" s="75" t="s">
        <v>186</v>
      </c>
      <c r="G74" s="18">
        <v>161002863</v>
      </c>
      <c r="H74" s="19" t="s">
        <v>178</v>
      </c>
      <c r="I74" s="18" t="s">
        <v>62</v>
      </c>
      <c r="J74" s="19" t="s">
        <v>18</v>
      </c>
      <c r="K74" s="20">
        <v>3835.08</v>
      </c>
      <c r="L74" s="21">
        <v>3809.75</v>
      </c>
      <c r="M74" s="22">
        <v>25.329999999999927</v>
      </c>
      <c r="N74" s="23">
        <v>0.66048165879199205</v>
      </c>
    </row>
    <row r="75" spans="3:14" ht="16.5" thickBot="1" x14ac:dyDescent="0.3">
      <c r="C75" s="14"/>
      <c r="D75" s="73" t="s">
        <v>19</v>
      </c>
      <c r="E75" s="74" t="s">
        <v>196</v>
      </c>
      <c r="F75" s="75" t="s">
        <v>126</v>
      </c>
      <c r="G75" s="18">
        <v>151000752</v>
      </c>
      <c r="H75" s="19" t="s">
        <v>178</v>
      </c>
      <c r="I75" s="18" t="s">
        <v>21</v>
      </c>
      <c r="J75" s="19" t="s">
        <v>18</v>
      </c>
      <c r="K75" s="20">
        <v>3415.49</v>
      </c>
      <c r="L75" s="21">
        <v>3406.95</v>
      </c>
      <c r="M75" s="22">
        <v>8.5399999999999636</v>
      </c>
      <c r="N75" s="23">
        <v>0.25003732992923311</v>
      </c>
    </row>
    <row r="76" spans="3:14" ht="16.5" thickBot="1" x14ac:dyDescent="0.3">
      <c r="C76" s="82"/>
      <c r="D76" s="83" t="s">
        <v>19</v>
      </c>
      <c r="E76" s="84" t="s">
        <v>197</v>
      </c>
      <c r="F76" s="85" t="s">
        <v>126</v>
      </c>
      <c r="G76" s="86">
        <v>161005762</v>
      </c>
      <c r="H76" s="83" t="s">
        <v>178</v>
      </c>
      <c r="I76" s="86" t="s">
        <v>25</v>
      </c>
      <c r="J76" s="83" t="s">
        <v>43</v>
      </c>
      <c r="K76" s="87">
        <v>3991.56</v>
      </c>
      <c r="L76" s="87">
        <v>3957.6</v>
      </c>
      <c r="M76" s="88">
        <v>33.960000000000036</v>
      </c>
      <c r="N76" s="89">
        <v>0.85079517782521208</v>
      </c>
    </row>
    <row r="77" spans="3:14" ht="16.5" thickBot="1" x14ac:dyDescent="0.3">
      <c r="C77" s="90"/>
      <c r="D77" s="83" t="s">
        <v>19</v>
      </c>
      <c r="E77" s="92"/>
      <c r="F77" s="93"/>
      <c r="G77" s="94">
        <v>151000050</v>
      </c>
      <c r="H77" s="91" t="s">
        <v>186</v>
      </c>
      <c r="I77" s="94" t="s">
        <v>44</v>
      </c>
      <c r="J77" s="91" t="s">
        <v>18</v>
      </c>
      <c r="K77" s="95"/>
      <c r="L77" s="95"/>
      <c r="M77" s="96"/>
      <c r="N77" s="97"/>
    </row>
    <row r="78" spans="3:14" ht="15.75" x14ac:dyDescent="0.25">
      <c r="C78" s="14"/>
      <c r="D78" s="73" t="s">
        <v>19</v>
      </c>
      <c r="E78" s="74" t="s">
        <v>198</v>
      </c>
      <c r="F78" s="75" t="s">
        <v>126</v>
      </c>
      <c r="G78" s="18">
        <v>151000706</v>
      </c>
      <c r="H78" s="19" t="s">
        <v>178</v>
      </c>
      <c r="I78" s="18" t="s">
        <v>25</v>
      </c>
      <c r="J78" s="19" t="s">
        <v>18</v>
      </c>
      <c r="K78" s="20">
        <v>3916.45</v>
      </c>
      <c r="L78" s="21">
        <v>3879.25</v>
      </c>
      <c r="M78" s="22">
        <v>37.199999999999818</v>
      </c>
      <c r="N78" s="23">
        <v>0.94983977837071376</v>
      </c>
    </row>
    <row r="79" spans="3:14" ht="16.5" thickBot="1" x14ac:dyDescent="0.3">
      <c r="C79" s="14" t="s">
        <v>12</v>
      </c>
      <c r="D79" s="73" t="s">
        <v>13</v>
      </c>
      <c r="E79" s="74" t="s">
        <v>200</v>
      </c>
      <c r="F79" s="75" t="s">
        <v>126</v>
      </c>
      <c r="G79" s="18">
        <v>461000319</v>
      </c>
      <c r="H79" s="19" t="s">
        <v>178</v>
      </c>
      <c r="I79" s="18" t="s">
        <v>17</v>
      </c>
      <c r="J79" s="19" t="s">
        <v>18</v>
      </c>
      <c r="K79" s="20">
        <v>3584.23</v>
      </c>
      <c r="L79" s="21">
        <v>3574.55</v>
      </c>
      <c r="M79" s="22">
        <v>9.6799999999998363</v>
      </c>
      <c r="N79" s="23">
        <v>0.27007195408776324</v>
      </c>
    </row>
    <row r="80" spans="3:14" ht="16.5" thickBot="1" x14ac:dyDescent="0.3">
      <c r="C80" s="82"/>
      <c r="D80" s="83" t="s">
        <v>19</v>
      </c>
      <c r="E80" s="84" t="s">
        <v>201</v>
      </c>
      <c r="F80" s="85" t="s">
        <v>126</v>
      </c>
      <c r="G80" s="86">
        <v>161005763</v>
      </c>
      <c r="H80" s="83" t="s">
        <v>186</v>
      </c>
      <c r="I80" s="86" t="s">
        <v>25</v>
      </c>
      <c r="J80" s="83" t="s">
        <v>43</v>
      </c>
      <c r="K80" s="87">
        <v>4011.59</v>
      </c>
      <c r="L80" s="87">
        <v>3980.7</v>
      </c>
      <c r="M80" s="88">
        <v>30.890000000000327</v>
      </c>
      <c r="N80" s="89">
        <v>0.77001887032324656</v>
      </c>
    </row>
    <row r="81" spans="3:14" ht="16.5" thickBot="1" x14ac:dyDescent="0.3">
      <c r="C81" s="90"/>
      <c r="D81" s="83" t="s">
        <v>19</v>
      </c>
      <c r="E81" s="92"/>
      <c r="F81" s="93"/>
      <c r="G81" s="94">
        <v>151000051</v>
      </c>
      <c r="H81" s="91" t="s">
        <v>126</v>
      </c>
      <c r="I81" s="94" t="s">
        <v>44</v>
      </c>
      <c r="J81" s="91" t="s">
        <v>18</v>
      </c>
      <c r="K81" s="95"/>
      <c r="L81" s="95"/>
      <c r="M81" s="96"/>
      <c r="N81" s="97"/>
    </row>
    <row r="82" spans="3:14" ht="15.75" x14ac:dyDescent="0.25">
      <c r="C82" s="72" t="s">
        <v>12</v>
      </c>
      <c r="D82" s="102" t="s">
        <v>13</v>
      </c>
      <c r="E82" s="103" t="s">
        <v>202</v>
      </c>
      <c r="F82" s="104" t="s">
        <v>126</v>
      </c>
      <c r="G82" s="76">
        <v>451000288</v>
      </c>
      <c r="H82" s="77" t="s">
        <v>186</v>
      </c>
      <c r="I82" s="76" t="s">
        <v>17</v>
      </c>
      <c r="J82" s="77" t="s">
        <v>18</v>
      </c>
      <c r="K82" s="78">
        <v>3941.41</v>
      </c>
      <c r="L82" s="79">
        <v>3931.95</v>
      </c>
      <c r="M82" s="79">
        <v>9.4600000000000364</v>
      </c>
      <c r="N82" s="144">
        <v>0.24001562892467507</v>
      </c>
    </row>
    <row r="83" spans="3:14" ht="15.75" x14ac:dyDescent="0.25">
      <c r="C83" s="14"/>
      <c r="D83" s="73" t="s">
        <v>19</v>
      </c>
      <c r="E83" s="74" t="s">
        <v>203</v>
      </c>
      <c r="F83" s="75" t="s">
        <v>126</v>
      </c>
      <c r="G83" s="18">
        <v>161010204</v>
      </c>
      <c r="H83" s="19" t="s">
        <v>186</v>
      </c>
      <c r="I83" s="18" t="s">
        <v>21</v>
      </c>
      <c r="J83" s="19" t="s">
        <v>18</v>
      </c>
      <c r="K83" s="20">
        <v>4011.75</v>
      </c>
      <c r="L83" s="21">
        <v>3988.9</v>
      </c>
      <c r="M83" s="21">
        <v>22.849999999999909</v>
      </c>
      <c r="N83" s="70">
        <v>0.56957686795039342</v>
      </c>
    </row>
    <row r="84" spans="3:14" ht="15.75" x14ac:dyDescent="0.25">
      <c r="C84" s="72"/>
      <c r="D84" s="73" t="s">
        <v>31</v>
      </c>
      <c r="E84" s="74" t="s">
        <v>204</v>
      </c>
      <c r="F84" s="75" t="s">
        <v>126</v>
      </c>
      <c r="G84" s="18">
        <v>462000533</v>
      </c>
      <c r="H84" s="19" t="s">
        <v>186</v>
      </c>
      <c r="I84" s="18" t="s">
        <v>33</v>
      </c>
      <c r="J84" s="19" t="s">
        <v>18</v>
      </c>
      <c r="K84" s="20">
        <v>4105.08</v>
      </c>
      <c r="L84" s="21">
        <v>4038.6</v>
      </c>
      <c r="M84" s="21">
        <v>66.480000000000018</v>
      </c>
      <c r="N84" s="70">
        <v>1.6194568680756531</v>
      </c>
    </row>
    <row r="85" spans="3:14" ht="15.75" x14ac:dyDescent="0.25">
      <c r="C85" s="14"/>
      <c r="D85" s="102" t="s">
        <v>19</v>
      </c>
      <c r="E85" s="103" t="s">
        <v>207</v>
      </c>
      <c r="F85" s="104" t="s">
        <v>206</v>
      </c>
      <c r="G85" s="18">
        <v>162003903</v>
      </c>
      <c r="H85" s="19" t="s">
        <v>126</v>
      </c>
      <c r="I85" s="18" t="s">
        <v>129</v>
      </c>
      <c r="J85" s="19" t="s">
        <v>18</v>
      </c>
      <c r="K85" s="20">
        <v>3881.6</v>
      </c>
      <c r="L85" s="21">
        <v>3851.7</v>
      </c>
      <c r="M85" s="22">
        <v>29.900000000000091</v>
      </c>
      <c r="N85" s="23">
        <v>0.77030090684254149</v>
      </c>
    </row>
    <row r="86" spans="3:14" ht="15.75" x14ac:dyDescent="0.25">
      <c r="C86" s="14"/>
      <c r="D86" s="102" t="s">
        <v>19</v>
      </c>
      <c r="E86" s="103" t="s">
        <v>208</v>
      </c>
      <c r="F86" s="104" t="s">
        <v>206</v>
      </c>
      <c r="G86" s="18">
        <v>151000708</v>
      </c>
      <c r="H86" s="19" t="s">
        <v>126</v>
      </c>
      <c r="I86" s="18" t="s">
        <v>25</v>
      </c>
      <c r="J86" s="19" t="s">
        <v>18</v>
      </c>
      <c r="K86" s="20">
        <v>3711.96</v>
      </c>
      <c r="L86" s="21">
        <v>3697.1</v>
      </c>
      <c r="M86" s="22">
        <v>14.860000000000127</v>
      </c>
      <c r="N86" s="23">
        <v>0.40032758973696175</v>
      </c>
    </row>
    <row r="87" spans="3:14" ht="16.5" thickBot="1" x14ac:dyDescent="0.3">
      <c r="C87" s="72" t="s">
        <v>12</v>
      </c>
      <c r="D87" s="102" t="s">
        <v>13</v>
      </c>
      <c r="E87" s="103" t="s">
        <v>209</v>
      </c>
      <c r="F87" s="104" t="s">
        <v>206</v>
      </c>
      <c r="G87" s="98">
        <v>461000320</v>
      </c>
      <c r="H87" s="99" t="s">
        <v>186</v>
      </c>
      <c r="I87" s="98" t="s">
        <v>17</v>
      </c>
      <c r="J87" s="99" t="s">
        <v>18</v>
      </c>
      <c r="K87" s="101">
        <v>3684.54</v>
      </c>
      <c r="L87" s="22">
        <v>3673.45</v>
      </c>
      <c r="M87" s="22">
        <v>11.090000000000146</v>
      </c>
      <c r="N87" s="23">
        <v>0.30098736884387595</v>
      </c>
    </row>
    <row r="88" spans="3:14" ht="16.5" thickBot="1" x14ac:dyDescent="0.3">
      <c r="C88" s="82"/>
      <c r="D88" s="83" t="s">
        <v>19</v>
      </c>
      <c r="E88" s="84" t="s">
        <v>211</v>
      </c>
      <c r="F88" s="85" t="s">
        <v>125</v>
      </c>
      <c r="G88" s="86">
        <v>161005767</v>
      </c>
      <c r="H88" s="83" t="s">
        <v>206</v>
      </c>
      <c r="I88" s="86" t="s">
        <v>25</v>
      </c>
      <c r="J88" s="83" t="s">
        <v>43</v>
      </c>
      <c r="K88" s="87">
        <v>3382.95</v>
      </c>
      <c r="L88" s="87">
        <v>3357.55</v>
      </c>
      <c r="M88" s="88">
        <v>25.399999999999636</v>
      </c>
      <c r="N88" s="89">
        <v>0.75082398498350966</v>
      </c>
    </row>
    <row r="89" spans="3:14" ht="16.5" thickBot="1" x14ac:dyDescent="0.3">
      <c r="C89" s="90"/>
      <c r="D89" s="83" t="s">
        <v>19</v>
      </c>
      <c r="E89" s="92"/>
      <c r="F89" s="93"/>
      <c r="G89" s="94">
        <v>151000052</v>
      </c>
      <c r="H89" s="91" t="s">
        <v>125</v>
      </c>
      <c r="I89" s="94" t="s">
        <v>44</v>
      </c>
      <c r="J89" s="91" t="s">
        <v>18</v>
      </c>
      <c r="K89" s="95"/>
      <c r="L89" s="95"/>
      <c r="M89" s="96">
        <v>0</v>
      </c>
      <c r="N89" s="97" t="e">
        <v>#DIV/0!</v>
      </c>
    </row>
    <row r="90" spans="3:14" ht="15.75" x14ac:dyDescent="0.25">
      <c r="C90" s="72" t="s">
        <v>12</v>
      </c>
      <c r="D90" s="128" t="s">
        <v>13</v>
      </c>
      <c r="E90" s="129" t="s">
        <v>124</v>
      </c>
      <c r="F90" s="130" t="s">
        <v>125</v>
      </c>
      <c r="G90" s="131">
        <v>451000290</v>
      </c>
      <c r="H90" s="128" t="s">
        <v>126</v>
      </c>
      <c r="I90" s="131" t="s">
        <v>17</v>
      </c>
      <c r="J90" s="128" t="s">
        <v>18</v>
      </c>
      <c r="K90" s="128">
        <v>4046.6</v>
      </c>
      <c r="L90" s="129">
        <v>4035.25</v>
      </c>
      <c r="M90" s="130">
        <v>11.349999999999909</v>
      </c>
      <c r="N90" s="131">
        <v>0.28048238026985395</v>
      </c>
    </row>
    <row r="91" spans="3:14" ht="16.5" thickBot="1" x14ac:dyDescent="0.3">
      <c r="C91" s="72" t="s">
        <v>12</v>
      </c>
      <c r="D91" s="102" t="s">
        <v>13</v>
      </c>
      <c r="E91" s="103" t="s">
        <v>212</v>
      </c>
      <c r="F91" s="104" t="s">
        <v>125</v>
      </c>
      <c r="G91" s="18">
        <v>451000289</v>
      </c>
      <c r="H91" s="19" t="s">
        <v>126</v>
      </c>
      <c r="I91" s="18" t="s">
        <v>17</v>
      </c>
      <c r="J91" s="19" t="s">
        <v>18</v>
      </c>
      <c r="K91" s="20">
        <v>3960.85</v>
      </c>
      <c r="L91" s="21">
        <v>3951.85</v>
      </c>
      <c r="M91" s="21">
        <v>9</v>
      </c>
      <c r="N91" s="70">
        <v>0.22722395445422069</v>
      </c>
    </row>
    <row r="92" spans="3:14" ht="16.5" thickBot="1" x14ac:dyDescent="0.3">
      <c r="C92" s="82"/>
      <c r="D92" s="83" t="s">
        <v>19</v>
      </c>
      <c r="E92" s="84" t="s">
        <v>213</v>
      </c>
      <c r="F92" s="85" t="s">
        <v>125</v>
      </c>
      <c r="G92" s="86">
        <v>151000754</v>
      </c>
      <c r="H92" s="83" t="s">
        <v>206</v>
      </c>
      <c r="I92" s="86" t="s">
        <v>21</v>
      </c>
      <c r="J92" s="83" t="s">
        <v>43</v>
      </c>
      <c r="K92" s="87">
        <v>3911.39</v>
      </c>
      <c r="L92" s="87">
        <v>3883.2</v>
      </c>
      <c r="M92" s="88">
        <v>28.190000000000055</v>
      </c>
      <c r="N92" s="89">
        <v>0.72071565351448086</v>
      </c>
    </row>
    <row r="93" spans="3:14" ht="16.5" thickBot="1" x14ac:dyDescent="0.3">
      <c r="C93" s="90"/>
      <c r="D93" s="83" t="s">
        <v>19</v>
      </c>
      <c r="E93" s="92"/>
      <c r="F93" s="93"/>
      <c r="G93" s="94">
        <v>161000120</v>
      </c>
      <c r="H93" s="91" t="s">
        <v>216</v>
      </c>
      <c r="I93" s="94" t="s">
        <v>44</v>
      </c>
      <c r="J93" s="91" t="s">
        <v>18</v>
      </c>
      <c r="K93" s="95"/>
      <c r="L93" s="95"/>
      <c r="M93" s="96"/>
      <c r="N93" s="97"/>
    </row>
    <row r="94" spans="3:14" ht="15.75" x14ac:dyDescent="0.25">
      <c r="C94" s="72" t="s">
        <v>12</v>
      </c>
      <c r="D94" s="102" t="s">
        <v>13</v>
      </c>
      <c r="E94" s="103" t="s">
        <v>215</v>
      </c>
      <c r="F94" s="17" t="s">
        <v>216</v>
      </c>
      <c r="G94" s="154">
        <v>451000291</v>
      </c>
      <c r="H94" s="155" t="s">
        <v>126</v>
      </c>
      <c r="I94" s="154" t="s">
        <v>17</v>
      </c>
      <c r="J94" s="155" t="s">
        <v>18</v>
      </c>
      <c r="K94" s="156">
        <v>3787.36</v>
      </c>
      <c r="L94" s="98">
        <v>3776.45</v>
      </c>
      <c r="M94" s="22">
        <v>10.910000000000309</v>
      </c>
      <c r="N94" s="23">
        <v>0.28806345317055437</v>
      </c>
    </row>
    <row r="95" spans="3:14" ht="16.5" thickBot="1" x14ac:dyDescent="0.3">
      <c r="C95" s="72" t="s">
        <v>12</v>
      </c>
      <c r="D95" s="102" t="s">
        <v>13</v>
      </c>
      <c r="E95" s="103" t="s">
        <v>217</v>
      </c>
      <c r="F95" s="108" t="s">
        <v>216</v>
      </c>
      <c r="G95" s="18">
        <v>461000321</v>
      </c>
      <c r="H95" s="19" t="s">
        <v>206</v>
      </c>
      <c r="I95" s="18" t="s">
        <v>17</v>
      </c>
      <c r="J95" s="19" t="s">
        <v>18</v>
      </c>
      <c r="K95" s="20">
        <v>4072.37</v>
      </c>
      <c r="L95" s="21">
        <v>4059.3</v>
      </c>
      <c r="M95" s="21">
        <v>13.069999999999709</v>
      </c>
      <c r="N95" s="70">
        <v>0.32094333275217407</v>
      </c>
    </row>
    <row r="96" spans="3:14" ht="16.5" thickBot="1" x14ac:dyDescent="0.3">
      <c r="C96" s="82"/>
      <c r="D96" s="83" t="s">
        <v>19</v>
      </c>
      <c r="E96" s="84" t="s">
        <v>218</v>
      </c>
      <c r="F96" s="157" t="s">
        <v>216</v>
      </c>
      <c r="G96" s="86">
        <v>161005770</v>
      </c>
      <c r="H96" s="83" t="s">
        <v>125</v>
      </c>
      <c r="I96" s="86" t="s">
        <v>25</v>
      </c>
      <c r="J96" s="83" t="s">
        <v>43</v>
      </c>
      <c r="K96" s="87">
        <v>3997.51</v>
      </c>
      <c r="L96" s="87">
        <v>3967.1</v>
      </c>
      <c r="M96" s="88">
        <v>30.410000000000309</v>
      </c>
      <c r="N96" s="89">
        <v>0.76072355041013795</v>
      </c>
    </row>
    <row r="97" spans="3:15" ht="16.5" thickBot="1" x14ac:dyDescent="0.3">
      <c r="C97" s="90"/>
      <c r="D97" s="83" t="s">
        <v>19</v>
      </c>
      <c r="E97" s="92"/>
      <c r="F97" s="93"/>
      <c r="G97" s="94">
        <v>151000053</v>
      </c>
      <c r="H97" s="91" t="s">
        <v>216</v>
      </c>
      <c r="I97" s="94" t="s">
        <v>44</v>
      </c>
      <c r="J97" s="91" t="s">
        <v>18</v>
      </c>
      <c r="K97" s="95"/>
      <c r="L97" s="95"/>
      <c r="M97" s="96"/>
      <c r="N97" s="97"/>
    </row>
    <row r="98" spans="3:15" ht="15.75" x14ac:dyDescent="0.25">
      <c r="C98" s="14"/>
      <c r="D98" s="102" t="s">
        <v>19</v>
      </c>
      <c r="E98" s="68" t="s">
        <v>219</v>
      </c>
      <c r="F98" s="69" t="s">
        <v>216</v>
      </c>
      <c r="G98" s="18">
        <v>161010209</v>
      </c>
      <c r="H98" s="19" t="s">
        <v>125</v>
      </c>
      <c r="I98" s="18" t="s">
        <v>21</v>
      </c>
      <c r="J98" s="19" t="s">
        <v>18</v>
      </c>
      <c r="K98" s="20">
        <v>3605.18</v>
      </c>
      <c r="L98" s="21">
        <v>3578.5</v>
      </c>
      <c r="M98" s="22">
        <v>26.679999999999836</v>
      </c>
      <c r="N98" s="23">
        <v>0.74004626676060103</v>
      </c>
    </row>
    <row r="99" spans="3:15" ht="15.75" x14ac:dyDescent="0.25">
      <c r="C99" s="14"/>
      <c r="D99" s="102" t="s">
        <v>19</v>
      </c>
      <c r="E99" s="16" t="s">
        <v>220</v>
      </c>
      <c r="F99" s="17" t="s">
        <v>221</v>
      </c>
      <c r="G99" s="18">
        <v>161005771</v>
      </c>
      <c r="H99" s="19" t="s">
        <v>125</v>
      </c>
      <c r="I99" s="18" t="s">
        <v>25</v>
      </c>
      <c r="J99" s="19" t="s">
        <v>18</v>
      </c>
      <c r="K99" s="20">
        <v>3942.97</v>
      </c>
      <c r="L99" s="158">
        <v>3890.1</v>
      </c>
      <c r="M99" s="22">
        <v>52.869999999999891</v>
      </c>
      <c r="N99" s="23">
        <v>1.3408674172007369</v>
      </c>
    </row>
    <row r="100" spans="3:15" ht="15.75" x14ac:dyDescent="0.25">
      <c r="C100" s="14" t="s">
        <v>12</v>
      </c>
      <c r="D100" s="102" t="s">
        <v>13</v>
      </c>
      <c r="E100" s="16" t="s">
        <v>224</v>
      </c>
      <c r="F100" s="17" t="s">
        <v>225</v>
      </c>
      <c r="G100" s="18">
        <v>451000292</v>
      </c>
      <c r="H100" s="19" t="s">
        <v>125</v>
      </c>
      <c r="I100" s="18" t="s">
        <v>17</v>
      </c>
      <c r="J100" s="19" t="s">
        <v>18</v>
      </c>
      <c r="K100" s="20">
        <v>4114.3999999999996</v>
      </c>
      <c r="L100" s="21">
        <v>4101.6000000000004</v>
      </c>
      <c r="M100" s="22">
        <v>12.799999999999272</v>
      </c>
      <c r="N100" s="23">
        <v>0.31110246937583302</v>
      </c>
      <c r="O100">
        <v>660</v>
      </c>
    </row>
    <row r="101" spans="3:15" ht="16.5" thickBot="1" x14ac:dyDescent="0.3">
      <c r="C101" s="14"/>
      <c r="D101" s="102" t="s">
        <v>19</v>
      </c>
      <c r="E101" s="16" t="s">
        <v>227</v>
      </c>
      <c r="F101" s="17" t="s">
        <v>221</v>
      </c>
      <c r="G101" s="18">
        <v>162003914</v>
      </c>
      <c r="H101" s="19" t="s">
        <v>216</v>
      </c>
      <c r="I101" s="18" t="s">
        <v>129</v>
      </c>
      <c r="J101" s="19" t="s">
        <v>18</v>
      </c>
      <c r="K101" s="20">
        <v>3889.7</v>
      </c>
      <c r="L101" s="21">
        <v>3880.7</v>
      </c>
      <c r="M101" s="22">
        <v>9</v>
      </c>
      <c r="N101" s="23">
        <v>0.23138031210633214</v>
      </c>
    </row>
    <row r="102" spans="3:15" ht="16.5" thickBot="1" x14ac:dyDescent="0.3">
      <c r="C102" s="82"/>
      <c r="D102" s="83" t="s">
        <v>81</v>
      </c>
      <c r="E102" s="159" t="s">
        <v>230</v>
      </c>
      <c r="F102" s="157" t="s">
        <v>221</v>
      </c>
      <c r="G102" s="86">
        <v>161000340</v>
      </c>
      <c r="H102" s="83" t="s">
        <v>126</v>
      </c>
      <c r="I102" s="86" t="s">
        <v>106</v>
      </c>
      <c r="J102" s="83" t="s">
        <v>84</v>
      </c>
      <c r="K102" s="87">
        <v>4109.7</v>
      </c>
      <c r="L102" s="87">
        <v>3882.55</v>
      </c>
      <c r="M102" s="88">
        <v>227.14999999999964</v>
      </c>
      <c r="N102" s="89">
        <v>5.527167433145963</v>
      </c>
    </row>
    <row r="103" spans="3:15" ht="16.5" thickBot="1" x14ac:dyDescent="0.3">
      <c r="C103" s="90"/>
      <c r="D103" s="83" t="s">
        <v>81</v>
      </c>
      <c r="E103" s="92"/>
      <c r="F103" s="93"/>
      <c r="G103" s="94">
        <v>162001164</v>
      </c>
      <c r="H103" s="91" t="s">
        <v>125</v>
      </c>
      <c r="I103" s="94" t="s">
        <v>85</v>
      </c>
      <c r="J103" s="91" t="s">
        <v>18</v>
      </c>
      <c r="K103" s="95"/>
      <c r="L103" s="95"/>
      <c r="M103" s="96">
        <v>0</v>
      </c>
      <c r="N103" s="97" t="e">
        <v>#DIV/0!</v>
      </c>
    </row>
    <row r="104" spans="3:15" ht="15.75" x14ac:dyDescent="0.25">
      <c r="C104" s="14"/>
      <c r="D104" s="102" t="s">
        <v>19</v>
      </c>
      <c r="E104" s="68" t="s">
        <v>231</v>
      </c>
      <c r="F104" s="69" t="s">
        <v>221</v>
      </c>
      <c r="G104" s="18">
        <v>151000169</v>
      </c>
      <c r="H104" s="19" t="s">
        <v>221</v>
      </c>
      <c r="I104" s="18" t="s">
        <v>62</v>
      </c>
      <c r="J104" s="19" t="s">
        <v>18</v>
      </c>
      <c r="K104" s="20">
        <v>4018.05</v>
      </c>
      <c r="L104" s="21">
        <v>4006.75</v>
      </c>
      <c r="M104" s="22">
        <v>11.300000000000182</v>
      </c>
      <c r="N104" s="23">
        <v>0.28123094535907173</v>
      </c>
    </row>
    <row r="105" spans="3:15" ht="15.75" x14ac:dyDescent="0.25">
      <c r="C105" s="14"/>
      <c r="D105" s="102" t="s">
        <v>31</v>
      </c>
      <c r="E105" s="16" t="s">
        <v>232</v>
      </c>
      <c r="F105" s="17" t="s">
        <v>233</v>
      </c>
      <c r="G105" s="18">
        <v>462000325</v>
      </c>
      <c r="H105" s="19" t="s">
        <v>216</v>
      </c>
      <c r="I105" s="18" t="s">
        <v>234</v>
      </c>
      <c r="J105" s="19" t="s">
        <v>18</v>
      </c>
      <c r="K105" s="20">
        <v>4138.32</v>
      </c>
      <c r="L105" s="21">
        <v>3961.15</v>
      </c>
      <c r="M105" s="22">
        <v>177.16999999999962</v>
      </c>
      <c r="N105" s="23">
        <v>4.281205899978727</v>
      </c>
    </row>
    <row r="106" spans="3:15" ht="15.75" x14ac:dyDescent="0.25">
      <c r="C106" s="14" t="s">
        <v>12</v>
      </c>
      <c r="D106" s="102" t="s">
        <v>13</v>
      </c>
      <c r="E106" s="16" t="s">
        <v>235</v>
      </c>
      <c r="F106" s="17" t="s">
        <v>221</v>
      </c>
      <c r="G106" s="18">
        <v>462000021</v>
      </c>
      <c r="H106" s="19" t="s">
        <v>221</v>
      </c>
      <c r="I106" s="18" t="s">
        <v>236</v>
      </c>
      <c r="J106" s="19" t="s">
        <v>18</v>
      </c>
      <c r="K106" s="20">
        <v>2722.63</v>
      </c>
      <c r="L106" s="21">
        <v>2712.6</v>
      </c>
      <c r="M106" s="22">
        <v>10.0300000000002</v>
      </c>
      <c r="N106" s="23">
        <v>0.36839379570489561</v>
      </c>
    </row>
    <row r="107" spans="3:15" ht="15.75" x14ac:dyDescent="0.25">
      <c r="C107" s="14" t="s">
        <v>12</v>
      </c>
      <c r="D107" s="102" t="s">
        <v>13</v>
      </c>
      <c r="E107" s="16" t="s">
        <v>240</v>
      </c>
      <c r="F107" s="17" t="s">
        <v>233</v>
      </c>
      <c r="G107" s="18">
        <v>461000323</v>
      </c>
      <c r="H107" s="19" t="s">
        <v>216</v>
      </c>
      <c r="I107" s="18" t="s">
        <v>17</v>
      </c>
      <c r="J107" s="19" t="s">
        <v>18</v>
      </c>
      <c r="K107" s="20">
        <v>4024.14</v>
      </c>
      <c r="L107" s="21">
        <v>4010.1</v>
      </c>
      <c r="M107" s="22">
        <v>14.039999999999964</v>
      </c>
      <c r="N107" s="23">
        <v>0.34889442216224992</v>
      </c>
    </row>
    <row r="108" spans="3:15" ht="15.75" x14ac:dyDescent="0.25">
      <c r="C108" s="14"/>
      <c r="D108" s="102" t="s">
        <v>19</v>
      </c>
      <c r="E108" s="16" t="s">
        <v>241</v>
      </c>
      <c r="F108" s="17" t="s">
        <v>242</v>
      </c>
      <c r="G108" s="18">
        <v>162003920</v>
      </c>
      <c r="H108" s="19" t="s">
        <v>221</v>
      </c>
      <c r="I108" s="18" t="s">
        <v>129</v>
      </c>
      <c r="J108" s="19" t="s">
        <v>18</v>
      </c>
      <c r="K108" s="20">
        <v>3987.54</v>
      </c>
      <c r="L108" s="21">
        <v>3975.15</v>
      </c>
      <c r="M108" s="22">
        <v>12.389999999999873</v>
      </c>
      <c r="N108" s="23">
        <v>0.31071788621555829</v>
      </c>
    </row>
    <row r="109" spans="3:15" ht="15.75" x14ac:dyDescent="0.25">
      <c r="C109" s="14" t="s">
        <v>12</v>
      </c>
      <c r="D109" s="102" t="s">
        <v>13</v>
      </c>
      <c r="E109" s="16" t="s">
        <v>243</v>
      </c>
      <c r="F109" s="17" t="s">
        <v>242</v>
      </c>
      <c r="G109" s="18">
        <v>461000324</v>
      </c>
      <c r="H109" s="19" t="s">
        <v>216</v>
      </c>
      <c r="I109" s="18" t="s">
        <v>17</v>
      </c>
      <c r="J109" s="19" t="s">
        <v>18</v>
      </c>
      <c r="K109" s="20">
        <v>4081.8</v>
      </c>
      <c r="L109" s="21">
        <v>4072.8</v>
      </c>
      <c r="M109" s="22">
        <v>9</v>
      </c>
      <c r="N109" s="23">
        <v>0.22049095987064529</v>
      </c>
    </row>
    <row r="110" spans="3:15" ht="16.5" thickBot="1" x14ac:dyDescent="0.3">
      <c r="C110" s="161"/>
      <c r="D110" s="162" t="s">
        <v>19</v>
      </c>
      <c r="E110" s="107" t="s">
        <v>246</v>
      </c>
      <c r="F110" s="108" t="s">
        <v>136</v>
      </c>
      <c r="G110" s="153">
        <v>162003922</v>
      </c>
      <c r="H110" s="163" t="s">
        <v>233</v>
      </c>
      <c r="I110" s="153" t="s">
        <v>129</v>
      </c>
      <c r="J110" s="163" t="s">
        <v>18</v>
      </c>
      <c r="K110" s="150">
        <v>3952.51</v>
      </c>
      <c r="L110" s="164">
        <v>3930.75</v>
      </c>
      <c r="M110" s="110">
        <v>21.760000000000218</v>
      </c>
      <c r="N110" s="111">
        <v>0.55053624152754121</v>
      </c>
    </row>
    <row r="111" spans="3:15" ht="15.75" x14ac:dyDescent="0.25">
      <c r="C111" s="14"/>
      <c r="D111" s="102" t="s">
        <v>19</v>
      </c>
      <c r="E111" s="68" t="s">
        <v>253</v>
      </c>
      <c r="F111" s="69" t="s">
        <v>254</v>
      </c>
      <c r="G111" s="18">
        <v>161010210</v>
      </c>
      <c r="H111" s="19" t="s">
        <v>233</v>
      </c>
      <c r="I111" s="18" t="s">
        <v>21</v>
      </c>
      <c r="J111" s="19" t="s">
        <v>18</v>
      </c>
      <c r="K111" s="20">
        <v>4023.5</v>
      </c>
      <c r="L111" s="21">
        <v>4006.15</v>
      </c>
      <c r="M111" s="21">
        <v>17.349999999999909</v>
      </c>
      <c r="N111" s="70">
        <v>0.431216602460542</v>
      </c>
    </row>
    <row r="112" spans="3:15" ht="15.75" x14ac:dyDescent="0.25">
      <c r="C112" s="14"/>
      <c r="D112" s="102" t="s">
        <v>19</v>
      </c>
      <c r="E112" s="16" t="s">
        <v>255</v>
      </c>
      <c r="F112" s="17" t="s">
        <v>136</v>
      </c>
      <c r="G112" s="18">
        <v>151000170</v>
      </c>
      <c r="H112" s="19" t="s">
        <v>233</v>
      </c>
      <c r="I112" s="18" t="s">
        <v>62</v>
      </c>
      <c r="J112" s="19" t="s">
        <v>18</v>
      </c>
      <c r="K112" s="20">
        <v>4119.5600000000004</v>
      </c>
      <c r="L112" s="183">
        <v>4091.1</v>
      </c>
      <c r="M112" s="22">
        <v>28.460000000000491</v>
      </c>
      <c r="N112" s="23">
        <v>0.69085047917739972</v>
      </c>
    </row>
    <row r="113" spans="3:14" ht="15.75" x14ac:dyDescent="0.25">
      <c r="C113" s="14"/>
      <c r="D113" s="102" t="s">
        <v>19</v>
      </c>
      <c r="E113" s="16" t="s">
        <v>256</v>
      </c>
      <c r="F113" s="17" t="s">
        <v>257</v>
      </c>
      <c r="G113" s="18">
        <v>151000710</v>
      </c>
      <c r="H113" s="19" t="s">
        <v>258</v>
      </c>
      <c r="I113" s="18" t="s">
        <v>25</v>
      </c>
      <c r="J113" s="19" t="s">
        <v>18</v>
      </c>
      <c r="K113" s="20">
        <v>4023.48</v>
      </c>
      <c r="L113" s="21">
        <v>4011</v>
      </c>
      <c r="M113" s="22">
        <v>12.480000000000018</v>
      </c>
      <c r="N113" s="23">
        <v>0.31017924781532447</v>
      </c>
    </row>
    <row r="114" spans="3:14" ht="15.75" x14ac:dyDescent="0.25">
      <c r="C114" s="14"/>
      <c r="D114" s="102" t="s">
        <v>19</v>
      </c>
      <c r="E114" s="16" t="s">
        <v>259</v>
      </c>
      <c r="F114" s="17" t="s">
        <v>260</v>
      </c>
      <c r="G114" s="18">
        <v>161010211</v>
      </c>
      <c r="H114" s="19" t="s">
        <v>258</v>
      </c>
      <c r="I114" s="18" t="s">
        <v>21</v>
      </c>
      <c r="J114" s="19" t="s">
        <v>18</v>
      </c>
      <c r="K114" s="20">
        <v>3925.49</v>
      </c>
      <c r="L114" s="21">
        <v>3672.65</v>
      </c>
      <c r="M114" s="22">
        <v>252.83999999999969</v>
      </c>
      <c r="N114" s="23">
        <v>6.4409793427062532</v>
      </c>
    </row>
    <row r="115" spans="3:14" x14ac:dyDescent="0.25">
      <c r="K115">
        <f>SUBTOTAL(9,K3:K114)</f>
        <v>341803.19000000006</v>
      </c>
      <c r="L115">
        <f t="shared" ref="L115:M115" si="0">SUBTOTAL(9,L3:L114)</f>
        <v>338598.35000000003</v>
      </c>
      <c r="M115">
        <f t="shared" si="0"/>
        <v>3204.8399999999983</v>
      </c>
      <c r="N115">
        <f>M115/K115%</f>
        <v>0.93762729364813646</v>
      </c>
    </row>
  </sheetData>
  <autoFilter ref="C2:N114" xr:uid="{922050FF-282C-4B41-93A1-C84C0BAF4F3D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67224-6DE9-453A-98F7-D09474E8D9AC}">
  <sheetPr filterMode="1">
    <pageSetUpPr fitToPage="1"/>
  </sheetPr>
  <dimension ref="C1:O27"/>
  <sheetViews>
    <sheetView tabSelected="1" zoomScale="130" zoomScaleNormal="130" workbookViewId="0">
      <selection activeCell="G6" sqref="G6"/>
    </sheetView>
  </sheetViews>
  <sheetFormatPr defaultRowHeight="15" x14ac:dyDescent="0.25"/>
  <cols>
    <col min="3" max="3" width="5" bestFit="1" customWidth="1"/>
    <col min="4" max="4" width="6.28515625" bestFit="1" customWidth="1"/>
    <col min="5" max="6" width="11.28515625" bestFit="1" customWidth="1"/>
    <col min="7" max="7" width="15.28515625" customWidth="1"/>
    <col min="8" max="8" width="10.140625" bestFit="1" customWidth="1"/>
    <col min="9" max="9" width="18.42578125" bestFit="1" customWidth="1"/>
    <col min="10" max="10" width="23.140625" bestFit="1" customWidth="1"/>
    <col min="11" max="11" width="16.85546875" customWidth="1"/>
    <col min="12" max="12" width="13" customWidth="1"/>
    <col min="13" max="13" width="11.42578125" bestFit="1" customWidth="1"/>
    <col min="14" max="14" width="6.42578125" bestFit="1" customWidth="1"/>
    <col min="15" max="15" width="5" customWidth="1"/>
  </cols>
  <sheetData>
    <row r="1" spans="3:15" ht="28.5" thickBot="1" x14ac:dyDescent="0.45">
      <c r="C1" s="1"/>
      <c r="D1" s="2"/>
      <c r="E1" s="3" t="s">
        <v>0</v>
      </c>
      <c r="F1" s="4"/>
      <c r="G1" s="5"/>
      <c r="H1" s="4"/>
      <c r="I1" s="5"/>
      <c r="J1" s="4"/>
      <c r="K1" s="3"/>
      <c r="L1" s="6"/>
      <c r="M1" s="7">
        <v>45689</v>
      </c>
      <c r="N1" s="184">
        <v>660</v>
      </c>
    </row>
    <row r="2" spans="3:15" ht="15.75" x14ac:dyDescent="0.25">
      <c r="C2" s="8"/>
      <c r="D2" s="9" t="s">
        <v>1</v>
      </c>
      <c r="E2" s="10" t="s">
        <v>2</v>
      </c>
      <c r="F2" s="11" t="s">
        <v>3</v>
      </c>
      <c r="G2" s="12" t="s">
        <v>4</v>
      </c>
      <c r="H2" s="9" t="s">
        <v>5</v>
      </c>
      <c r="I2" s="12" t="s">
        <v>6</v>
      </c>
      <c r="J2" s="9" t="s">
        <v>7</v>
      </c>
      <c r="K2" s="13" t="s">
        <v>8</v>
      </c>
      <c r="L2" s="13" t="s">
        <v>9</v>
      </c>
      <c r="M2" s="13" t="s">
        <v>10</v>
      </c>
      <c r="N2" s="13" t="s">
        <v>11</v>
      </c>
    </row>
    <row r="3" spans="3:15" ht="15.75" hidden="1" x14ac:dyDescent="0.25">
      <c r="C3" s="14"/>
      <c r="D3" s="15" t="s">
        <v>19</v>
      </c>
      <c r="E3" s="16" t="s">
        <v>27</v>
      </c>
      <c r="F3" s="17" t="s">
        <v>28</v>
      </c>
      <c r="G3" s="18">
        <v>161005722</v>
      </c>
      <c r="H3" s="19" t="s">
        <v>24</v>
      </c>
      <c r="I3" s="18" t="s">
        <v>25</v>
      </c>
      <c r="J3" s="19" t="s">
        <v>18</v>
      </c>
      <c r="K3" s="20">
        <v>4112.17</v>
      </c>
      <c r="L3" s="21">
        <v>4079.65</v>
      </c>
      <c r="M3" s="22">
        <v>32.519999999999982</v>
      </c>
      <c r="N3" s="23">
        <v>0.79082333658384696</v>
      </c>
      <c r="O3">
        <v>660</v>
      </c>
    </row>
    <row r="4" spans="3:15" ht="15.75" hidden="1" x14ac:dyDescent="0.25">
      <c r="C4" s="14"/>
      <c r="D4" s="15" t="s">
        <v>19</v>
      </c>
      <c r="E4" s="16" t="s">
        <v>38</v>
      </c>
      <c r="F4" s="17" t="s">
        <v>37</v>
      </c>
      <c r="G4" s="18">
        <v>151000734</v>
      </c>
      <c r="H4" s="19" t="s">
        <v>28</v>
      </c>
      <c r="I4" s="18" t="s">
        <v>21</v>
      </c>
      <c r="J4" s="19" t="s">
        <v>18</v>
      </c>
      <c r="K4" s="20">
        <v>4120.8500000000004</v>
      </c>
      <c r="L4" s="21">
        <v>4083.5</v>
      </c>
      <c r="M4" s="22">
        <v>37.350000000000364</v>
      </c>
      <c r="N4" s="23">
        <v>0.90636640498927068</v>
      </c>
      <c r="O4">
        <v>660</v>
      </c>
    </row>
    <row r="5" spans="3:15" ht="15.75" hidden="1" x14ac:dyDescent="0.25">
      <c r="C5" s="14"/>
      <c r="D5" s="15" t="s">
        <v>19</v>
      </c>
      <c r="E5" s="16" t="s">
        <v>54</v>
      </c>
      <c r="F5" s="17" t="s">
        <v>52</v>
      </c>
      <c r="G5" s="18">
        <v>161002532</v>
      </c>
      <c r="H5" s="19" t="s">
        <v>37</v>
      </c>
      <c r="I5" s="18" t="s">
        <v>48</v>
      </c>
      <c r="J5" s="19" t="s">
        <v>18</v>
      </c>
      <c r="K5" s="20">
        <v>4096.42</v>
      </c>
      <c r="L5" s="21">
        <v>4066.4</v>
      </c>
      <c r="M5" s="22">
        <v>30.019999999999982</v>
      </c>
      <c r="N5" s="23">
        <v>0.73283501203489831</v>
      </c>
      <c r="O5">
        <v>660</v>
      </c>
    </row>
    <row r="6" spans="3:15" ht="15.75" x14ac:dyDescent="0.25">
      <c r="C6" s="14" t="s">
        <v>55</v>
      </c>
      <c r="D6" s="15"/>
      <c r="E6" s="16" t="s">
        <v>56</v>
      </c>
      <c r="F6" s="17" t="s">
        <v>52</v>
      </c>
      <c r="G6" s="18">
        <v>481000516</v>
      </c>
      <c r="H6" s="19" t="s">
        <v>28</v>
      </c>
      <c r="I6" s="18" t="s">
        <v>17</v>
      </c>
      <c r="J6" s="19" t="s">
        <v>18</v>
      </c>
      <c r="K6" s="20">
        <v>3984.43</v>
      </c>
      <c r="L6" s="21">
        <v>3981.25</v>
      </c>
      <c r="M6" s="22">
        <v>3.1799999999998363</v>
      </c>
      <c r="N6" s="23">
        <v>7.9810663005745769E-2</v>
      </c>
      <c r="O6">
        <v>660</v>
      </c>
    </row>
    <row r="7" spans="3:15" ht="15.75" hidden="1" x14ac:dyDescent="0.25">
      <c r="C7" s="14"/>
      <c r="D7" s="15" t="s">
        <v>19</v>
      </c>
      <c r="E7" s="16" t="s">
        <v>59</v>
      </c>
      <c r="F7" s="17" t="s">
        <v>60</v>
      </c>
      <c r="G7" s="18">
        <v>161010186</v>
      </c>
      <c r="H7" s="19" t="s">
        <v>52</v>
      </c>
      <c r="I7" s="18" t="s">
        <v>21</v>
      </c>
      <c r="J7" s="19" t="s">
        <v>18</v>
      </c>
      <c r="K7" s="20">
        <v>3977.26</v>
      </c>
      <c r="L7" s="21">
        <v>3946.2</v>
      </c>
      <c r="M7" s="22">
        <v>31.0600000000004</v>
      </c>
      <c r="N7" s="23">
        <v>0.78093964186400688</v>
      </c>
      <c r="O7">
        <v>660</v>
      </c>
    </row>
    <row r="8" spans="3:15" ht="15.75" x14ac:dyDescent="0.25">
      <c r="C8" s="14" t="s">
        <v>55</v>
      </c>
      <c r="D8" s="15"/>
      <c r="E8" s="16" t="s">
        <v>63</v>
      </c>
      <c r="F8" s="17" t="s">
        <v>60</v>
      </c>
      <c r="G8" s="18">
        <v>481000519</v>
      </c>
      <c r="H8" s="19" t="s">
        <v>37</v>
      </c>
      <c r="I8" s="18" t="s">
        <v>17</v>
      </c>
      <c r="J8" s="19" t="s">
        <v>18</v>
      </c>
      <c r="K8" s="20">
        <v>3852.75</v>
      </c>
      <c r="L8" s="21">
        <v>3845.75</v>
      </c>
      <c r="M8" s="22">
        <v>7</v>
      </c>
      <c r="N8" s="23">
        <v>0.18168840438647721</v>
      </c>
      <c r="O8">
        <v>660</v>
      </c>
    </row>
    <row r="9" spans="3:15" ht="15.75" hidden="1" x14ac:dyDescent="0.25">
      <c r="C9" s="14"/>
      <c r="D9" s="15" t="s">
        <v>19</v>
      </c>
      <c r="E9" s="16" t="s">
        <v>65</v>
      </c>
      <c r="F9" s="17" t="s">
        <v>60</v>
      </c>
      <c r="G9" s="18">
        <v>161005731</v>
      </c>
      <c r="H9" s="19" t="s">
        <v>52</v>
      </c>
      <c r="I9" s="18" t="s">
        <v>25</v>
      </c>
      <c r="J9" s="19" t="s">
        <v>18</v>
      </c>
      <c r="K9" s="20">
        <v>3937.17</v>
      </c>
      <c r="L9" s="21">
        <v>3896.9</v>
      </c>
      <c r="M9" s="22">
        <v>40.269999999999982</v>
      </c>
      <c r="N9" s="23">
        <v>1.0228158804420429</v>
      </c>
      <c r="O9">
        <v>660</v>
      </c>
    </row>
    <row r="10" spans="3:15" ht="15.75" hidden="1" x14ac:dyDescent="0.25">
      <c r="C10" s="14"/>
      <c r="D10" s="15" t="s">
        <v>19</v>
      </c>
      <c r="E10" s="16" t="s">
        <v>68</v>
      </c>
      <c r="F10" s="17" t="s">
        <v>67</v>
      </c>
      <c r="G10" s="18">
        <v>151000738</v>
      </c>
      <c r="H10" s="19" t="s">
        <v>60</v>
      </c>
      <c r="I10" s="18" t="s">
        <v>21</v>
      </c>
      <c r="J10" s="19" t="s">
        <v>18</v>
      </c>
      <c r="K10" s="20">
        <v>4074.4</v>
      </c>
      <c r="L10" s="21">
        <v>4050.7</v>
      </c>
      <c r="M10" s="22">
        <v>23.700000000000273</v>
      </c>
      <c r="N10" s="23">
        <v>0.58168073826821798</v>
      </c>
      <c r="O10">
        <v>660</v>
      </c>
    </row>
    <row r="11" spans="3:15" ht="15.75" x14ac:dyDescent="0.25">
      <c r="C11" s="14" t="s">
        <v>55</v>
      </c>
      <c r="D11" s="15"/>
      <c r="E11" s="16" t="s">
        <v>70</v>
      </c>
      <c r="F11" s="17" t="s">
        <v>67</v>
      </c>
      <c r="G11" s="18">
        <v>481000523</v>
      </c>
      <c r="H11" s="19" t="s">
        <v>52</v>
      </c>
      <c r="I11" s="18" t="s">
        <v>17</v>
      </c>
      <c r="J11" s="19" t="s">
        <v>18</v>
      </c>
      <c r="K11" s="20">
        <v>3983.36</v>
      </c>
      <c r="L11" s="21">
        <v>3977.35</v>
      </c>
      <c r="M11" s="22">
        <v>6.0100000000002183</v>
      </c>
      <c r="N11" s="23">
        <v>0.1508776510282831</v>
      </c>
      <c r="O11">
        <v>660</v>
      </c>
    </row>
    <row r="12" spans="3:15" ht="15.75" hidden="1" x14ac:dyDescent="0.25">
      <c r="C12" s="14"/>
      <c r="D12" s="73" t="s">
        <v>31</v>
      </c>
      <c r="E12" s="74" t="s">
        <v>96</v>
      </c>
      <c r="F12" s="75" t="s">
        <v>88</v>
      </c>
      <c r="G12" s="18">
        <v>462001941</v>
      </c>
      <c r="H12" s="19" t="s">
        <v>79</v>
      </c>
      <c r="I12" s="18" t="s">
        <v>97</v>
      </c>
      <c r="J12" s="19" t="s">
        <v>18</v>
      </c>
      <c r="K12" s="20">
        <v>3969.02</v>
      </c>
      <c r="L12" s="21">
        <v>3818.15</v>
      </c>
      <c r="M12" s="22">
        <v>150.86999999999989</v>
      </c>
      <c r="N12" s="23">
        <v>3.8011902182402681</v>
      </c>
      <c r="O12">
        <v>660</v>
      </c>
    </row>
    <row r="13" spans="3:15" ht="15.75" hidden="1" x14ac:dyDescent="0.25">
      <c r="C13" s="72"/>
      <c r="D13" s="73" t="s">
        <v>19</v>
      </c>
      <c r="E13" s="74" t="s">
        <v>121</v>
      </c>
      <c r="F13" s="75" t="s">
        <v>115</v>
      </c>
      <c r="G13" s="76">
        <v>161002858</v>
      </c>
      <c r="H13" s="77" t="s">
        <v>104</v>
      </c>
      <c r="I13" s="76" t="s">
        <v>62</v>
      </c>
      <c r="J13" s="77" t="s">
        <v>18</v>
      </c>
      <c r="K13" s="78">
        <v>3946.38</v>
      </c>
      <c r="L13" s="79">
        <v>3921.5</v>
      </c>
      <c r="M13" s="80">
        <v>24.880000000000109</v>
      </c>
      <c r="N13" s="81">
        <v>0.6304511983133938</v>
      </c>
      <c r="O13">
        <v>660</v>
      </c>
    </row>
    <row r="14" spans="3:15" ht="15.75" hidden="1" x14ac:dyDescent="0.25">
      <c r="C14" s="14"/>
      <c r="D14" s="102" t="s">
        <v>19</v>
      </c>
      <c r="E14" s="103" t="s">
        <v>138</v>
      </c>
      <c r="F14" s="104" t="s">
        <v>46</v>
      </c>
      <c r="G14" s="18">
        <v>161002860</v>
      </c>
      <c r="H14" s="19" t="s">
        <v>47</v>
      </c>
      <c r="I14" s="18" t="s">
        <v>62</v>
      </c>
      <c r="J14" s="19" t="s">
        <v>18</v>
      </c>
      <c r="K14" s="20">
        <v>4106.2299999999996</v>
      </c>
      <c r="L14" s="21">
        <v>4070.5</v>
      </c>
      <c r="M14" s="21">
        <v>35.729999999999563</v>
      </c>
      <c r="N14" s="70">
        <v>0.87014122443213271</v>
      </c>
      <c r="O14">
        <v>660</v>
      </c>
    </row>
    <row r="15" spans="3:15" ht="15.75" hidden="1" x14ac:dyDescent="0.25">
      <c r="C15" s="14"/>
      <c r="D15" s="73" t="s">
        <v>19</v>
      </c>
      <c r="E15" s="74" t="s">
        <v>149</v>
      </c>
      <c r="F15" s="75" t="s">
        <v>145</v>
      </c>
      <c r="G15" s="18">
        <v>161010198</v>
      </c>
      <c r="H15" s="19" t="s">
        <v>46</v>
      </c>
      <c r="I15" s="18" t="s">
        <v>21</v>
      </c>
      <c r="J15" s="19" t="s">
        <v>18</v>
      </c>
      <c r="K15" s="20">
        <v>4080.29</v>
      </c>
      <c r="L15" s="21">
        <v>4057.7</v>
      </c>
      <c r="M15" s="22">
        <v>22.590000000000146</v>
      </c>
      <c r="N15" s="23">
        <v>0.55363711893027567</v>
      </c>
      <c r="O15">
        <v>660</v>
      </c>
    </row>
    <row r="16" spans="3:15" ht="15.75" hidden="1" x14ac:dyDescent="0.25">
      <c r="C16" s="14"/>
      <c r="D16" s="73" t="s">
        <v>31</v>
      </c>
      <c r="E16" s="74" t="s">
        <v>151</v>
      </c>
      <c r="F16" s="75" t="s">
        <v>145</v>
      </c>
      <c r="G16" s="18">
        <v>262002760</v>
      </c>
      <c r="H16" s="19" t="s">
        <v>47</v>
      </c>
      <c r="I16" s="18" t="s">
        <v>152</v>
      </c>
      <c r="J16" s="19" t="s">
        <v>18</v>
      </c>
      <c r="K16" s="20">
        <v>4180.5200000000004</v>
      </c>
      <c r="L16" s="21">
        <v>4138.25</v>
      </c>
      <c r="M16" s="22">
        <v>42.270000000000437</v>
      </c>
      <c r="N16" s="23">
        <v>1.0111182340952902</v>
      </c>
      <c r="O16">
        <v>660</v>
      </c>
    </row>
    <row r="17" spans="3:15" ht="15.75" hidden="1" x14ac:dyDescent="0.25">
      <c r="C17" s="14"/>
      <c r="D17" s="73" t="s">
        <v>19</v>
      </c>
      <c r="E17" s="74" t="s">
        <v>158</v>
      </c>
      <c r="F17" s="75" t="s">
        <v>155</v>
      </c>
      <c r="G17" s="18">
        <v>151000167</v>
      </c>
      <c r="H17" s="19" t="s">
        <v>145</v>
      </c>
      <c r="I17" s="18" t="s">
        <v>62</v>
      </c>
      <c r="J17" s="19" t="s">
        <v>18</v>
      </c>
      <c r="K17" s="20">
        <v>4007.91</v>
      </c>
      <c r="L17" s="21">
        <v>3975.75</v>
      </c>
      <c r="M17" s="22">
        <v>32.159999999999854</v>
      </c>
      <c r="N17" s="23">
        <v>0.80241322784193903</v>
      </c>
      <c r="O17">
        <v>660</v>
      </c>
    </row>
    <row r="18" spans="3:15" ht="15.75" hidden="1" x14ac:dyDescent="0.25">
      <c r="C18" s="14"/>
      <c r="D18" s="73" t="s">
        <v>19</v>
      </c>
      <c r="E18" s="74" t="s">
        <v>161</v>
      </c>
      <c r="F18" s="75" t="s">
        <v>155</v>
      </c>
      <c r="G18" s="18">
        <v>151000746</v>
      </c>
      <c r="H18" s="19" t="s">
        <v>145</v>
      </c>
      <c r="I18" s="18" t="s">
        <v>21</v>
      </c>
      <c r="J18" s="19" t="s">
        <v>18</v>
      </c>
      <c r="K18" s="20">
        <v>3929.31</v>
      </c>
      <c r="L18" s="21">
        <v>3905.3</v>
      </c>
      <c r="M18" s="22">
        <v>24.009999999999764</v>
      </c>
      <c r="N18" s="23">
        <v>0.61104875919690138</v>
      </c>
      <c r="O18">
        <v>660</v>
      </c>
    </row>
    <row r="19" spans="3:15" ht="15.75" hidden="1" x14ac:dyDescent="0.25">
      <c r="C19" s="14"/>
      <c r="D19" s="73" t="s">
        <v>19</v>
      </c>
      <c r="E19" s="74" t="s">
        <v>168</v>
      </c>
      <c r="F19" s="75" t="s">
        <v>163</v>
      </c>
      <c r="G19" s="18">
        <v>161010200</v>
      </c>
      <c r="H19" s="19" t="s">
        <v>155</v>
      </c>
      <c r="I19" s="18" t="s">
        <v>21</v>
      </c>
      <c r="J19" s="19" t="s">
        <v>18</v>
      </c>
      <c r="K19" s="20">
        <v>3884.65</v>
      </c>
      <c r="L19" s="21">
        <v>3876.3</v>
      </c>
      <c r="M19" s="22">
        <v>8.3499999999999091</v>
      </c>
      <c r="N19" s="23">
        <v>0.21494857966611944</v>
      </c>
      <c r="O19">
        <v>660</v>
      </c>
    </row>
    <row r="20" spans="3:15" ht="15.75" hidden="1" x14ac:dyDescent="0.25">
      <c r="C20" s="14"/>
      <c r="D20" s="73" t="s">
        <v>31</v>
      </c>
      <c r="E20" s="74" t="s">
        <v>182</v>
      </c>
      <c r="F20" s="75" t="s">
        <v>178</v>
      </c>
      <c r="G20" s="18">
        <v>462000528</v>
      </c>
      <c r="H20" s="19" t="s">
        <v>171</v>
      </c>
      <c r="I20" s="18" t="s">
        <v>33</v>
      </c>
      <c r="J20" s="19" t="s">
        <v>18</v>
      </c>
      <c r="K20" s="20">
        <v>4106.46</v>
      </c>
      <c r="L20" s="21">
        <v>4034.55</v>
      </c>
      <c r="M20" s="22">
        <v>71.909999999999854</v>
      </c>
      <c r="N20" s="23">
        <v>1.7511433205242437</v>
      </c>
      <c r="O20">
        <v>660</v>
      </c>
    </row>
    <row r="21" spans="3:15" ht="15.75" hidden="1" x14ac:dyDescent="0.25">
      <c r="C21" s="14"/>
      <c r="D21" s="73" t="s">
        <v>19</v>
      </c>
      <c r="E21" s="74" t="s">
        <v>184</v>
      </c>
      <c r="F21" s="75" t="s">
        <v>178</v>
      </c>
      <c r="G21" s="18">
        <v>161002862</v>
      </c>
      <c r="H21" s="19" t="s">
        <v>171</v>
      </c>
      <c r="I21" s="18" t="s">
        <v>62</v>
      </c>
      <c r="J21" s="19" t="s">
        <v>18</v>
      </c>
      <c r="K21" s="20">
        <v>4014.8</v>
      </c>
      <c r="L21" s="21">
        <v>4005.95</v>
      </c>
      <c r="M21" s="22">
        <v>8.8500000000003638</v>
      </c>
      <c r="N21" s="23">
        <v>0.22043439274684576</v>
      </c>
      <c r="O21">
        <v>660</v>
      </c>
    </row>
    <row r="22" spans="3:15" ht="15.75" hidden="1" x14ac:dyDescent="0.25">
      <c r="C22" s="14"/>
      <c r="D22" s="102" t="s">
        <v>19</v>
      </c>
      <c r="E22" s="16" t="s">
        <v>222</v>
      </c>
      <c r="F22" s="17" t="s">
        <v>221</v>
      </c>
      <c r="G22" s="18">
        <v>161010202</v>
      </c>
      <c r="H22" s="19" t="s">
        <v>178</v>
      </c>
      <c r="I22" s="18" t="s">
        <v>21</v>
      </c>
      <c r="J22" s="19" t="s">
        <v>18</v>
      </c>
      <c r="K22" s="20">
        <v>3866.8</v>
      </c>
      <c r="L22" s="21">
        <v>3836.3</v>
      </c>
      <c r="M22" s="22">
        <v>30.5</v>
      </c>
      <c r="N22" s="23">
        <v>0.78876590462397844</v>
      </c>
      <c r="O22">
        <v>660</v>
      </c>
    </row>
    <row r="23" spans="3:15" ht="15.75" hidden="1" x14ac:dyDescent="0.25">
      <c r="C23" s="14"/>
      <c r="D23" s="102" t="s">
        <v>19</v>
      </c>
      <c r="E23" s="16" t="s">
        <v>226</v>
      </c>
      <c r="F23" s="17" t="s">
        <v>221</v>
      </c>
      <c r="G23" s="18">
        <v>161002866</v>
      </c>
      <c r="H23" s="19" t="s">
        <v>125</v>
      </c>
      <c r="I23" s="18" t="s">
        <v>62</v>
      </c>
      <c r="J23" s="19" t="s">
        <v>18</v>
      </c>
      <c r="K23" s="20">
        <v>4131.8999999999996</v>
      </c>
      <c r="L23" s="21">
        <v>4101.1000000000004</v>
      </c>
      <c r="M23" s="22">
        <v>30.799999999999272</v>
      </c>
      <c r="N23" s="23">
        <v>0.74541978266655229</v>
      </c>
      <c r="O23">
        <v>660</v>
      </c>
    </row>
    <row r="24" spans="3:15" ht="15.75" hidden="1" x14ac:dyDescent="0.25">
      <c r="C24" s="14"/>
      <c r="D24" s="102" t="s">
        <v>19</v>
      </c>
      <c r="E24" s="16" t="s">
        <v>237</v>
      </c>
      <c r="F24" s="17" t="s">
        <v>233</v>
      </c>
      <c r="G24" s="18">
        <v>151000755</v>
      </c>
      <c r="H24" s="19" t="s">
        <v>216</v>
      </c>
      <c r="I24" s="18" t="s">
        <v>21</v>
      </c>
      <c r="J24" s="19" t="s">
        <v>18</v>
      </c>
      <c r="K24" s="20">
        <v>3977.13</v>
      </c>
      <c r="L24" s="21">
        <v>3967.15</v>
      </c>
      <c r="M24" s="22">
        <v>9.9800000000000182</v>
      </c>
      <c r="N24" s="23">
        <v>0.25093471925735439</v>
      </c>
      <c r="O24">
        <v>660</v>
      </c>
    </row>
    <row r="25" spans="3:15" ht="15.75" hidden="1" x14ac:dyDescent="0.25">
      <c r="C25" s="14"/>
      <c r="D25" s="102" t="s">
        <v>19</v>
      </c>
      <c r="E25" s="16" t="s">
        <v>238</v>
      </c>
      <c r="F25" s="17" t="s">
        <v>233</v>
      </c>
      <c r="G25" s="18">
        <v>141000109</v>
      </c>
      <c r="H25" s="19" t="s">
        <v>216</v>
      </c>
      <c r="I25" s="18" t="s">
        <v>62</v>
      </c>
      <c r="J25" s="19" t="s">
        <v>18</v>
      </c>
      <c r="K25" s="20">
        <v>4079.85</v>
      </c>
      <c r="L25" s="21">
        <v>3724.15</v>
      </c>
      <c r="M25" s="22">
        <v>355.69999999999982</v>
      </c>
      <c r="N25" s="23">
        <v>8.7184577864382238</v>
      </c>
      <c r="O25">
        <v>660</v>
      </c>
    </row>
    <row r="26" spans="3:15" ht="15.75" hidden="1" x14ac:dyDescent="0.25">
      <c r="C26" s="14"/>
      <c r="D26" s="102" t="s">
        <v>19</v>
      </c>
      <c r="E26" s="16" t="s">
        <v>245</v>
      </c>
      <c r="F26" s="17" t="s">
        <v>136</v>
      </c>
      <c r="G26" s="18">
        <v>151000757</v>
      </c>
      <c r="H26" s="19" t="s">
        <v>233</v>
      </c>
      <c r="I26" s="18" t="s">
        <v>21</v>
      </c>
      <c r="J26" s="19" t="s">
        <v>18</v>
      </c>
      <c r="K26" s="20">
        <v>3932.53</v>
      </c>
      <c r="L26" s="160">
        <v>3888.5</v>
      </c>
      <c r="M26" s="22">
        <v>44.0300000000002</v>
      </c>
      <c r="N26" s="23">
        <v>1.1196354509692283</v>
      </c>
      <c r="O26">
        <v>660</v>
      </c>
    </row>
    <row r="27" spans="3:15" x14ac:dyDescent="0.25">
      <c r="K27">
        <f>SUBTOTAL(9,K3:K26)</f>
        <v>11820.54</v>
      </c>
      <c r="L27">
        <f>SUBTOTAL(9,L3:L26)</f>
        <v>11804.35</v>
      </c>
      <c r="M27">
        <f>SUBTOTAL(9,M3:M26)</f>
        <v>16.190000000000055</v>
      </c>
      <c r="N27">
        <f>+M27/K27%</f>
        <v>0.13696497791133105</v>
      </c>
    </row>
  </sheetData>
  <autoFilter ref="C2:O26" xr:uid="{5BA67224-6DE9-453A-98F7-D09474E8D9AC}">
    <filterColumn colId="0">
      <customFilters>
        <customFilter operator="notEqual" val=" "/>
      </customFilters>
    </filterColumn>
  </autoFilter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50FB8-15D9-499A-850C-6A08F7205036}">
  <dimension ref="F5:K72"/>
  <sheetViews>
    <sheetView topLeftCell="A8" workbookViewId="0">
      <selection activeCell="J14" sqref="J14"/>
    </sheetView>
  </sheetViews>
  <sheetFormatPr defaultRowHeight="15" x14ac:dyDescent="0.25"/>
  <cols>
    <col min="9" max="9" width="13.7109375" customWidth="1"/>
    <col min="10" max="10" width="12.85546875" customWidth="1"/>
  </cols>
  <sheetData>
    <row r="5" spans="6:10" ht="30" x14ac:dyDescent="0.25">
      <c r="F5" t="s">
        <v>270</v>
      </c>
      <c r="G5" t="s">
        <v>271</v>
      </c>
      <c r="H5" t="s">
        <v>8</v>
      </c>
      <c r="I5" t="s">
        <v>272</v>
      </c>
      <c r="J5" s="203" t="s">
        <v>273</v>
      </c>
    </row>
    <row r="6" spans="6:10" x14ac:dyDescent="0.25">
      <c r="F6" t="s">
        <v>13</v>
      </c>
      <c r="G6" t="s">
        <v>17</v>
      </c>
      <c r="H6">
        <v>3584.23</v>
      </c>
      <c r="I6">
        <v>7071.7508383455297</v>
      </c>
      <c r="J6">
        <v>3850</v>
      </c>
    </row>
    <row r="7" spans="6:10" x14ac:dyDescent="0.25">
      <c r="F7" t="s">
        <v>13</v>
      </c>
      <c r="G7" t="s">
        <v>17</v>
      </c>
      <c r="H7">
        <v>3941.41</v>
      </c>
      <c r="I7">
        <v>7077.7185989212994</v>
      </c>
      <c r="J7">
        <v>3740</v>
      </c>
    </row>
    <row r="8" spans="6:10" x14ac:dyDescent="0.25">
      <c r="F8" t="s">
        <v>13</v>
      </c>
      <c r="G8" t="s">
        <v>17</v>
      </c>
      <c r="H8">
        <v>4072.37</v>
      </c>
      <c r="I8">
        <v>7061.2579415968594</v>
      </c>
      <c r="J8">
        <v>3710</v>
      </c>
    </row>
    <row r="9" spans="6:10" x14ac:dyDescent="0.25">
      <c r="F9" t="s">
        <v>13</v>
      </c>
      <c r="G9" t="s">
        <v>17</v>
      </c>
      <c r="H9">
        <v>4114.3999999999996</v>
      </c>
      <c r="I9">
        <v>7075.8873142368266</v>
      </c>
      <c r="J9">
        <v>3710</v>
      </c>
    </row>
    <row r="10" spans="6:10" x14ac:dyDescent="0.25">
      <c r="F10" s="186"/>
      <c r="G10" s="186"/>
      <c r="H10" s="186">
        <f>SUM(H6:H9)</f>
        <v>15712.409999999998</v>
      </c>
      <c r="I10" s="204">
        <f>SUMPRODUCT($H$6:$H$9,I6:I9)/H10</f>
        <v>7071.6114294124463</v>
      </c>
      <c r="J10" s="204">
        <f>SUMPRODUCT($H$6:$H$9,J6:J9)/H10</f>
        <v>3749.4614511713989</v>
      </c>
    </row>
    <row r="11" spans="6:10" x14ac:dyDescent="0.25">
      <c r="F11" t="s">
        <v>31</v>
      </c>
      <c r="G11" t="s">
        <v>97</v>
      </c>
      <c r="H11">
        <v>3969.02</v>
      </c>
      <c r="I11">
        <v>8266.7460582761487</v>
      </c>
      <c r="J11">
        <v>4519</v>
      </c>
    </row>
    <row r="12" spans="6:10" x14ac:dyDescent="0.25">
      <c r="F12" t="s">
        <v>31</v>
      </c>
      <c r="G12" t="s">
        <v>152</v>
      </c>
      <c r="H12">
        <v>4180.5200000000004</v>
      </c>
      <c r="I12">
        <v>5514.9204243299873</v>
      </c>
      <c r="J12">
        <v>3165</v>
      </c>
    </row>
    <row r="13" spans="6:10" x14ac:dyDescent="0.25">
      <c r="F13" t="s">
        <v>31</v>
      </c>
      <c r="G13" t="s">
        <v>33</v>
      </c>
      <c r="H13">
        <v>4106.46</v>
      </c>
      <c r="I13">
        <v>7121.1193917856262</v>
      </c>
      <c r="J13">
        <v>4150</v>
      </c>
    </row>
    <row r="14" spans="6:10" x14ac:dyDescent="0.25">
      <c r="F14" s="186"/>
      <c r="G14" s="186"/>
      <c r="H14" s="186">
        <f>SUM(H11:H13)</f>
        <v>12256</v>
      </c>
      <c r="I14" s="205">
        <f>SUMPRODUCT($H$11:$H$13,I11:I13)/$H$14</f>
        <v>6944.2483281765026</v>
      </c>
      <c r="J14" s="205">
        <f>SUMPRODUCT($H$11:$H$13,J11:J13)/$H$14</f>
        <v>3933.5147013707569</v>
      </c>
    </row>
    <row r="15" spans="6:10" x14ac:dyDescent="0.25">
      <c r="F15" t="s">
        <v>19</v>
      </c>
      <c r="G15" t="s">
        <v>25</v>
      </c>
      <c r="H15">
        <v>4112.17</v>
      </c>
      <c r="I15">
        <v>5345.2343947726868</v>
      </c>
      <c r="J15">
        <v>4130</v>
      </c>
    </row>
    <row r="16" spans="6:10" x14ac:dyDescent="0.25">
      <c r="F16" t="s">
        <v>19</v>
      </c>
      <c r="G16" t="s">
        <v>21</v>
      </c>
      <c r="H16">
        <v>2027</v>
      </c>
      <c r="I16">
        <v>3616.5762971099834</v>
      </c>
      <c r="J16">
        <v>4041</v>
      </c>
    </row>
    <row r="17" spans="6:10" x14ac:dyDescent="0.25">
      <c r="F17" t="s">
        <v>19</v>
      </c>
      <c r="G17" t="s">
        <v>21</v>
      </c>
      <c r="H17">
        <v>2093.85</v>
      </c>
      <c r="I17">
        <v>3616.1908512205086</v>
      </c>
      <c r="J17">
        <v>4041</v>
      </c>
    </row>
    <row r="18" spans="6:10" x14ac:dyDescent="0.25">
      <c r="F18" t="s">
        <v>19</v>
      </c>
      <c r="G18" t="s">
        <v>48</v>
      </c>
      <c r="H18">
        <v>3402.4</v>
      </c>
      <c r="I18">
        <v>5099.0089000511862</v>
      </c>
      <c r="J18">
        <v>4053</v>
      </c>
    </row>
    <row r="19" spans="6:10" x14ac:dyDescent="0.25">
      <c r="F19" t="s">
        <v>19</v>
      </c>
      <c r="G19" t="s">
        <v>48</v>
      </c>
      <c r="H19">
        <v>694.02</v>
      </c>
      <c r="I19">
        <v>5401.9881039218562</v>
      </c>
      <c r="J19">
        <v>4053</v>
      </c>
    </row>
    <row r="20" spans="6:10" x14ac:dyDescent="0.25">
      <c r="F20" t="s">
        <v>19</v>
      </c>
      <c r="G20" t="s">
        <v>21</v>
      </c>
      <c r="H20">
        <v>1958.6</v>
      </c>
      <c r="I20">
        <v>3637.9089645076347</v>
      </c>
      <c r="J20">
        <v>4725</v>
      </c>
    </row>
    <row r="21" spans="6:10" x14ac:dyDescent="0.25">
      <c r="F21" t="s">
        <v>19</v>
      </c>
      <c r="G21" t="s">
        <v>21</v>
      </c>
      <c r="H21">
        <v>2018.66</v>
      </c>
      <c r="I21">
        <v>4548.3863945089042</v>
      </c>
      <c r="J21">
        <v>4725</v>
      </c>
    </row>
    <row r="22" spans="6:10" x14ac:dyDescent="0.25">
      <c r="F22" t="s">
        <v>19</v>
      </c>
      <c r="G22" t="s">
        <v>25</v>
      </c>
      <c r="H22">
        <v>3937.17</v>
      </c>
      <c r="I22">
        <v>5352.8659939785166</v>
      </c>
      <c r="J22">
        <v>3570</v>
      </c>
    </row>
    <row r="23" spans="6:10" x14ac:dyDescent="0.25">
      <c r="F23" t="s">
        <v>19</v>
      </c>
      <c r="G23" t="s">
        <v>21</v>
      </c>
      <c r="H23">
        <v>2113.4</v>
      </c>
      <c r="I23">
        <v>4570.3364642090983</v>
      </c>
      <c r="J23">
        <v>4991</v>
      </c>
    </row>
    <row r="24" spans="6:10" x14ac:dyDescent="0.25">
      <c r="F24" t="s">
        <v>19</v>
      </c>
      <c r="G24" t="s">
        <v>21</v>
      </c>
      <c r="H24">
        <v>1961</v>
      </c>
      <c r="I24">
        <v>3799.5111403368142</v>
      </c>
      <c r="J24">
        <v>4991</v>
      </c>
    </row>
    <row r="25" spans="6:10" x14ac:dyDescent="0.25">
      <c r="F25" t="s">
        <v>19</v>
      </c>
      <c r="G25" t="s">
        <v>62</v>
      </c>
      <c r="H25">
        <v>3946.38</v>
      </c>
      <c r="I25">
        <v>4061.5323280089601</v>
      </c>
      <c r="J25">
        <v>4359</v>
      </c>
    </row>
    <row r="26" spans="6:10" x14ac:dyDescent="0.25">
      <c r="F26" t="s">
        <v>19</v>
      </c>
      <c r="G26" t="s">
        <v>62</v>
      </c>
      <c r="H26">
        <v>4106.2299999999996</v>
      </c>
      <c r="I26">
        <v>4959.1884017006359</v>
      </c>
      <c r="J26">
        <v>4337</v>
      </c>
    </row>
    <row r="27" spans="6:10" x14ac:dyDescent="0.25">
      <c r="F27" t="s">
        <v>19</v>
      </c>
      <c r="G27" t="s">
        <v>21</v>
      </c>
      <c r="H27">
        <v>1999.08</v>
      </c>
      <c r="I27">
        <v>4664.1143831108984</v>
      </c>
      <c r="J27">
        <v>4088</v>
      </c>
    </row>
    <row r="28" spans="6:10" x14ac:dyDescent="0.25">
      <c r="F28" t="s">
        <v>19</v>
      </c>
      <c r="G28" t="s">
        <v>21</v>
      </c>
      <c r="H28">
        <v>2081.21</v>
      </c>
      <c r="I28">
        <v>4491.629211466342</v>
      </c>
      <c r="J28">
        <v>4088</v>
      </c>
    </row>
    <row r="29" spans="6:10" x14ac:dyDescent="0.25">
      <c r="F29" t="s">
        <v>19</v>
      </c>
      <c r="G29" t="s">
        <v>62</v>
      </c>
      <c r="H29">
        <v>4007.91</v>
      </c>
      <c r="I29">
        <v>4948.6667162282592</v>
      </c>
      <c r="J29">
        <v>4150</v>
      </c>
    </row>
    <row r="30" spans="6:10" x14ac:dyDescent="0.25">
      <c r="F30" t="s">
        <v>19</v>
      </c>
      <c r="G30" t="s">
        <v>21</v>
      </c>
      <c r="H30">
        <v>1911.76</v>
      </c>
      <c r="I30">
        <v>4611.7749905344499</v>
      </c>
      <c r="J30">
        <v>4071</v>
      </c>
    </row>
    <row r="31" spans="6:10" x14ac:dyDescent="0.25">
      <c r="F31" t="s">
        <v>19</v>
      </c>
      <c r="G31" t="s">
        <v>21</v>
      </c>
      <c r="H31">
        <v>2017.55</v>
      </c>
      <c r="I31">
        <v>4420.761708784743</v>
      </c>
      <c r="J31">
        <v>4071</v>
      </c>
    </row>
    <row r="32" spans="6:10" x14ac:dyDescent="0.25">
      <c r="F32" t="s">
        <v>19</v>
      </c>
      <c r="G32" t="s">
        <v>21</v>
      </c>
      <c r="H32">
        <v>3884.65</v>
      </c>
      <c r="I32">
        <v>4433.0798092600371</v>
      </c>
      <c r="J32">
        <v>4046</v>
      </c>
    </row>
    <row r="33" spans="6:10" x14ac:dyDescent="0.25">
      <c r="F33" t="s">
        <v>19</v>
      </c>
      <c r="G33" t="s">
        <v>62</v>
      </c>
      <c r="H33">
        <v>4014.8</v>
      </c>
      <c r="I33">
        <v>4949.0406124220381</v>
      </c>
      <c r="J33">
        <v>4150</v>
      </c>
    </row>
    <row r="34" spans="6:10" x14ac:dyDescent="0.25">
      <c r="F34" t="s">
        <v>19</v>
      </c>
      <c r="G34" t="s">
        <v>21</v>
      </c>
      <c r="H34">
        <v>1985.4</v>
      </c>
      <c r="I34">
        <v>4408.1938091062057</v>
      </c>
      <c r="J34">
        <v>4150</v>
      </c>
    </row>
    <row r="35" spans="6:10" x14ac:dyDescent="0.25">
      <c r="F35" t="s">
        <v>19</v>
      </c>
      <c r="G35" t="s">
        <v>21</v>
      </c>
      <c r="H35">
        <v>1881.4</v>
      </c>
      <c r="I35">
        <v>4597.4454253665026</v>
      </c>
      <c r="J35">
        <v>4150</v>
      </c>
    </row>
    <row r="36" spans="6:10" x14ac:dyDescent="0.25">
      <c r="F36" t="s">
        <v>19</v>
      </c>
      <c r="G36" t="s">
        <v>62</v>
      </c>
      <c r="H36">
        <v>4131.8999999999996</v>
      </c>
      <c r="I36">
        <v>4960.1114543565918</v>
      </c>
      <c r="J36">
        <v>4450</v>
      </c>
    </row>
    <row r="37" spans="6:10" x14ac:dyDescent="0.25">
      <c r="F37" t="s">
        <v>19</v>
      </c>
      <c r="G37" t="s">
        <v>21</v>
      </c>
      <c r="H37">
        <v>3977.13</v>
      </c>
      <c r="I37">
        <v>4577.4376720831351</v>
      </c>
      <c r="J37">
        <v>4150</v>
      </c>
    </row>
    <row r="38" spans="6:10" x14ac:dyDescent="0.25">
      <c r="F38" t="s">
        <v>19</v>
      </c>
      <c r="G38" t="s">
        <v>62</v>
      </c>
      <c r="H38">
        <v>4079.85</v>
      </c>
      <c r="I38">
        <v>4958.4995911771266</v>
      </c>
      <c r="J38">
        <v>4150</v>
      </c>
    </row>
    <row r="39" spans="6:10" x14ac:dyDescent="0.25">
      <c r="F39" t="s">
        <v>19</v>
      </c>
      <c r="G39" t="s">
        <v>21</v>
      </c>
      <c r="H39">
        <v>3932.53</v>
      </c>
      <c r="I39">
        <v>4586.813055344016</v>
      </c>
      <c r="J39">
        <v>4150</v>
      </c>
    </row>
    <row r="40" spans="6:10" x14ac:dyDescent="0.25">
      <c r="H40">
        <f>SUBTOTAL(9,H6:H39)</f>
        <v>128212.87</v>
      </c>
    </row>
    <row r="43" spans="6:10" ht="30" x14ac:dyDescent="0.25">
      <c r="F43" t="s">
        <v>270</v>
      </c>
      <c r="G43" t="s">
        <v>271</v>
      </c>
      <c r="H43" t="s">
        <v>8</v>
      </c>
      <c r="I43" t="s">
        <v>272</v>
      </c>
      <c r="J43" s="203" t="s">
        <v>273</v>
      </c>
    </row>
    <row r="44" spans="6:10" x14ac:dyDescent="0.25">
      <c r="F44" t="s">
        <v>19</v>
      </c>
      <c r="G44" t="s">
        <v>25</v>
      </c>
      <c r="H44">
        <v>4112.17</v>
      </c>
      <c r="I44">
        <v>5345.2343947726868</v>
      </c>
      <c r="J44">
        <v>4130</v>
      </c>
    </row>
    <row r="45" spans="6:10" x14ac:dyDescent="0.25">
      <c r="F45" t="s">
        <v>19</v>
      </c>
      <c r="G45" t="s">
        <v>25</v>
      </c>
      <c r="H45">
        <v>3937.17</v>
      </c>
      <c r="I45">
        <v>5352.8659939785166</v>
      </c>
      <c r="J45">
        <v>3570</v>
      </c>
    </row>
    <row r="46" spans="6:10" x14ac:dyDescent="0.25">
      <c r="F46" s="186"/>
      <c r="G46" s="186"/>
      <c r="H46" s="204">
        <f>SUM(H44:H45)</f>
        <v>8049.34</v>
      </c>
      <c r="I46" s="204">
        <f>SUMPRODUCT($H$44:$H$45,I44:I45)/H46</f>
        <v>5348.967235408717</v>
      </c>
      <c r="J46" s="204">
        <f>SUMPRODUCT($H$44:$H$45,J44:J45)/H46</f>
        <v>3856.087455617479</v>
      </c>
    </row>
    <row r="47" spans="6:10" x14ac:dyDescent="0.25">
      <c r="F47" t="s">
        <v>19</v>
      </c>
      <c r="G47" t="s">
        <v>62</v>
      </c>
      <c r="H47">
        <v>3946.38</v>
      </c>
      <c r="I47">
        <v>4061.5323280089601</v>
      </c>
      <c r="J47">
        <v>4359</v>
      </c>
    </row>
    <row r="48" spans="6:10" x14ac:dyDescent="0.25">
      <c r="F48" t="s">
        <v>19</v>
      </c>
      <c r="G48" t="s">
        <v>62</v>
      </c>
      <c r="H48">
        <v>4106.2299999999996</v>
      </c>
      <c r="I48">
        <v>4959.1884017006359</v>
      </c>
      <c r="J48">
        <v>4337</v>
      </c>
    </row>
    <row r="49" spans="6:11" x14ac:dyDescent="0.25">
      <c r="F49" t="s">
        <v>19</v>
      </c>
      <c r="G49" t="s">
        <v>62</v>
      </c>
      <c r="H49">
        <v>4007.91</v>
      </c>
      <c r="I49">
        <v>4948.6667162282592</v>
      </c>
      <c r="J49">
        <v>4150</v>
      </c>
    </row>
    <row r="50" spans="6:11" x14ac:dyDescent="0.25">
      <c r="F50" t="s">
        <v>19</v>
      </c>
      <c r="G50" t="s">
        <v>62</v>
      </c>
      <c r="H50">
        <v>4014.8</v>
      </c>
      <c r="I50">
        <v>4949.0406124220381</v>
      </c>
      <c r="J50">
        <v>4150</v>
      </c>
    </row>
    <row r="51" spans="6:11" x14ac:dyDescent="0.25">
      <c r="F51" t="s">
        <v>19</v>
      </c>
      <c r="G51" t="s">
        <v>62</v>
      </c>
      <c r="H51">
        <v>4131.8999999999996</v>
      </c>
      <c r="I51">
        <v>4960.1114543565918</v>
      </c>
      <c r="J51">
        <v>4450</v>
      </c>
    </row>
    <row r="52" spans="6:11" x14ac:dyDescent="0.25">
      <c r="F52" t="s">
        <v>19</v>
      </c>
      <c r="G52" t="s">
        <v>62</v>
      </c>
      <c r="H52">
        <v>4079.85</v>
      </c>
      <c r="I52">
        <v>4958.4995911771266</v>
      </c>
      <c r="J52">
        <v>4150</v>
      </c>
    </row>
    <row r="53" spans="6:11" x14ac:dyDescent="0.25">
      <c r="F53" s="186"/>
      <c r="G53" s="186"/>
      <c r="H53" s="186">
        <f>SUM(H47:H52)</f>
        <v>24287.07</v>
      </c>
      <c r="I53" s="186">
        <f>SUMPRODUCT($H$47:$H$52,I47:I52)/$H$53</f>
        <v>4809.9567499922223</v>
      </c>
      <c r="J53" s="186">
        <f>SUMPRODUCT($H$47:$H$52,J47:J52)/$H$53</f>
        <v>4266.6146608051122</v>
      </c>
      <c r="K53" s="186"/>
    </row>
    <row r="54" spans="6:11" x14ac:dyDescent="0.25">
      <c r="F54" t="s">
        <v>19</v>
      </c>
      <c r="G54" t="s">
        <v>48</v>
      </c>
      <c r="H54">
        <v>3402.4</v>
      </c>
      <c r="I54">
        <v>5099.0089000511862</v>
      </c>
      <c r="J54">
        <v>4053</v>
      </c>
    </row>
    <row r="55" spans="6:11" x14ac:dyDescent="0.25">
      <c r="F55" t="s">
        <v>19</v>
      </c>
      <c r="G55" t="s">
        <v>48</v>
      </c>
      <c r="H55">
        <v>694.02</v>
      </c>
      <c r="I55">
        <v>5401.9881039218562</v>
      </c>
      <c r="J55">
        <v>4053</v>
      </c>
    </row>
    <row r="56" spans="6:11" x14ac:dyDescent="0.25">
      <c r="H56" s="204">
        <f>SUM(H54:H55)</f>
        <v>4096.42</v>
      </c>
      <c r="I56" s="204">
        <f>SUMPRODUCT($H$54:$H$55,I54:I55)/H56</f>
        <v>5150.3399713452236</v>
      </c>
      <c r="J56" s="204">
        <f>SUMPRODUCT($H$54:$H$55,J54:J55)/H56</f>
        <v>4053.0000000000005</v>
      </c>
    </row>
    <row r="57" spans="6:11" x14ac:dyDescent="0.25">
      <c r="F57" t="s">
        <v>19</v>
      </c>
      <c r="G57" t="s">
        <v>21</v>
      </c>
      <c r="H57">
        <v>2027</v>
      </c>
      <c r="I57">
        <v>3616.5762971099834</v>
      </c>
      <c r="J57">
        <v>4041</v>
      </c>
    </row>
    <row r="58" spans="6:11" x14ac:dyDescent="0.25">
      <c r="F58" t="s">
        <v>19</v>
      </c>
      <c r="G58" t="s">
        <v>21</v>
      </c>
      <c r="H58">
        <v>2093.85</v>
      </c>
      <c r="I58">
        <v>3616.1908512205086</v>
      </c>
      <c r="J58">
        <v>4041</v>
      </c>
    </row>
    <row r="59" spans="6:11" x14ac:dyDescent="0.25">
      <c r="F59" t="s">
        <v>19</v>
      </c>
      <c r="G59" t="s">
        <v>21</v>
      </c>
      <c r="H59">
        <v>1958.6</v>
      </c>
      <c r="I59">
        <v>3637.9089645076347</v>
      </c>
      <c r="J59">
        <v>4725</v>
      </c>
    </row>
    <row r="60" spans="6:11" x14ac:dyDescent="0.25">
      <c r="F60" t="s">
        <v>19</v>
      </c>
      <c r="G60" t="s">
        <v>21</v>
      </c>
      <c r="H60">
        <v>2018.66</v>
      </c>
      <c r="I60">
        <v>4548.3863945089042</v>
      </c>
      <c r="J60">
        <v>4725</v>
      </c>
    </row>
    <row r="61" spans="6:11" x14ac:dyDescent="0.25">
      <c r="F61" t="s">
        <v>19</v>
      </c>
      <c r="G61" t="s">
        <v>21</v>
      </c>
      <c r="H61">
        <v>2113.4</v>
      </c>
      <c r="I61">
        <v>4570.3364642090983</v>
      </c>
      <c r="J61">
        <v>4991</v>
      </c>
    </row>
    <row r="62" spans="6:11" x14ac:dyDescent="0.25">
      <c r="F62" t="s">
        <v>19</v>
      </c>
      <c r="G62" t="s">
        <v>21</v>
      </c>
      <c r="H62">
        <v>1961</v>
      </c>
      <c r="I62">
        <v>3799.5111403368142</v>
      </c>
      <c r="J62">
        <v>4991</v>
      </c>
    </row>
    <row r="63" spans="6:11" x14ac:dyDescent="0.25">
      <c r="F63" t="s">
        <v>19</v>
      </c>
      <c r="G63" t="s">
        <v>21</v>
      </c>
      <c r="H63">
        <v>1999.08</v>
      </c>
      <c r="I63">
        <v>4664.1143831108984</v>
      </c>
      <c r="J63">
        <v>4088</v>
      </c>
    </row>
    <row r="64" spans="6:11" x14ac:dyDescent="0.25">
      <c r="F64" t="s">
        <v>19</v>
      </c>
      <c r="G64" t="s">
        <v>21</v>
      </c>
      <c r="H64">
        <v>2081.21</v>
      </c>
      <c r="I64">
        <v>4491.629211466342</v>
      </c>
      <c r="J64">
        <v>4088</v>
      </c>
    </row>
    <row r="65" spans="6:10" x14ac:dyDescent="0.25">
      <c r="F65" t="s">
        <v>19</v>
      </c>
      <c r="G65" t="s">
        <v>21</v>
      </c>
      <c r="H65">
        <v>1911.76</v>
      </c>
      <c r="I65">
        <v>4611.7749905344499</v>
      </c>
      <c r="J65">
        <v>4071</v>
      </c>
    </row>
    <row r="66" spans="6:10" x14ac:dyDescent="0.25">
      <c r="F66" t="s">
        <v>19</v>
      </c>
      <c r="G66" t="s">
        <v>21</v>
      </c>
      <c r="H66">
        <v>2017.55</v>
      </c>
      <c r="I66">
        <v>4420.761708784743</v>
      </c>
      <c r="J66">
        <v>4071</v>
      </c>
    </row>
    <row r="67" spans="6:10" x14ac:dyDescent="0.25">
      <c r="F67" t="s">
        <v>19</v>
      </c>
      <c r="G67" t="s">
        <v>21</v>
      </c>
      <c r="H67">
        <v>3884.65</v>
      </c>
      <c r="I67">
        <v>4433.0798092600371</v>
      </c>
      <c r="J67">
        <v>4046</v>
      </c>
    </row>
    <row r="68" spans="6:10" x14ac:dyDescent="0.25">
      <c r="F68" t="s">
        <v>19</v>
      </c>
      <c r="G68" t="s">
        <v>21</v>
      </c>
      <c r="H68">
        <v>1985.4</v>
      </c>
      <c r="I68">
        <v>4408.1938091062057</v>
      </c>
      <c r="J68">
        <v>4150</v>
      </c>
    </row>
    <row r="69" spans="6:10" x14ac:dyDescent="0.25">
      <c r="F69" t="s">
        <v>19</v>
      </c>
      <c r="G69" t="s">
        <v>21</v>
      </c>
      <c r="H69">
        <v>1881.4</v>
      </c>
      <c r="I69">
        <v>4597.4454253665026</v>
      </c>
      <c r="J69">
        <v>4150</v>
      </c>
    </row>
    <row r="70" spans="6:10" x14ac:dyDescent="0.25">
      <c r="F70" t="s">
        <v>19</v>
      </c>
      <c r="G70" t="s">
        <v>21</v>
      </c>
      <c r="H70">
        <v>3977.13</v>
      </c>
      <c r="I70">
        <v>4577.4376720831351</v>
      </c>
      <c r="J70">
        <v>4150</v>
      </c>
    </row>
    <row r="71" spans="6:10" x14ac:dyDescent="0.25">
      <c r="F71" t="s">
        <v>19</v>
      </c>
      <c r="G71" t="s">
        <v>21</v>
      </c>
      <c r="H71">
        <v>3932.53</v>
      </c>
      <c r="I71">
        <v>4586.813055344016</v>
      </c>
      <c r="J71">
        <v>4150</v>
      </c>
    </row>
    <row r="72" spans="6:10" x14ac:dyDescent="0.25">
      <c r="H72" s="204">
        <f>SUM(H57:H71)</f>
        <v>35843.22</v>
      </c>
      <c r="I72" s="204">
        <f>SUMPRODUCT($H$57:$H$71,I57:I71)/H72</f>
        <v>4340.9144617763695</v>
      </c>
      <c r="J72" s="204">
        <f>SUMPRODUCT($H$57:$H$71,J57:J71)/H72</f>
        <v>4269.8811150337497</v>
      </c>
    </row>
  </sheetData>
  <autoFilter ref="F43:J43" xr:uid="{2D650FB8-15D9-499A-850C-6A08F7205036}">
    <sortState xmlns:xlrd2="http://schemas.microsoft.com/office/spreadsheetml/2017/richdata2" ref="F44:J68">
      <sortCondition ref="G43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C7A1C-7EC2-4EAE-8C46-9613629EA7A0}">
  <dimension ref="C1:O37"/>
  <sheetViews>
    <sheetView topLeftCell="A14" workbookViewId="0">
      <selection activeCell="K37" sqref="K37:L37"/>
    </sheetView>
  </sheetViews>
  <sheetFormatPr defaultRowHeight="15" x14ac:dyDescent="0.25"/>
  <cols>
    <col min="5" max="5" width="12.5703125" customWidth="1"/>
    <col min="6" max="6" width="12" customWidth="1"/>
    <col min="7" max="7" width="11.28515625" bestFit="1" customWidth="1"/>
    <col min="8" max="8" width="10.140625" bestFit="1" customWidth="1"/>
    <col min="11" max="11" width="11.140625" customWidth="1"/>
    <col min="12" max="12" width="13.140625" customWidth="1"/>
    <col min="13" max="13" width="11.42578125" bestFit="1" customWidth="1"/>
  </cols>
  <sheetData>
    <row r="1" spans="3:15" ht="28.5" thickBot="1" x14ac:dyDescent="0.45">
      <c r="C1" s="1"/>
      <c r="D1" s="2"/>
      <c r="E1" s="3" t="s">
        <v>0</v>
      </c>
      <c r="F1" s="4"/>
      <c r="G1" s="5"/>
      <c r="H1" s="4"/>
      <c r="I1" s="5"/>
      <c r="J1" s="4"/>
      <c r="K1" s="3"/>
      <c r="L1" s="6"/>
      <c r="M1" s="7">
        <v>45689</v>
      </c>
      <c r="N1" s="184"/>
    </row>
    <row r="2" spans="3:15" ht="15.75" x14ac:dyDescent="0.25">
      <c r="C2" s="8"/>
      <c r="D2" s="9" t="s">
        <v>1</v>
      </c>
      <c r="E2" s="10" t="s">
        <v>2</v>
      </c>
      <c r="F2" s="11" t="s">
        <v>3</v>
      </c>
      <c r="G2" s="12" t="s">
        <v>4</v>
      </c>
      <c r="H2" s="9" t="s">
        <v>5</v>
      </c>
      <c r="I2" s="12" t="s">
        <v>6</v>
      </c>
      <c r="J2" s="9" t="s">
        <v>7</v>
      </c>
      <c r="K2" s="13" t="s">
        <v>8</v>
      </c>
      <c r="L2" s="13" t="s">
        <v>9</v>
      </c>
      <c r="M2" s="13" t="s">
        <v>10</v>
      </c>
      <c r="N2" s="13" t="s">
        <v>11</v>
      </c>
    </row>
    <row r="3" spans="3:15" ht="15.75" x14ac:dyDescent="0.25">
      <c r="C3" s="14" t="s">
        <v>12</v>
      </c>
      <c r="D3" s="15" t="s">
        <v>13</v>
      </c>
      <c r="E3" s="16" t="s">
        <v>14</v>
      </c>
      <c r="F3" s="17" t="s">
        <v>15</v>
      </c>
      <c r="G3" s="18">
        <v>461000296</v>
      </c>
      <c r="H3" s="19" t="s">
        <v>16</v>
      </c>
      <c r="I3" s="18" t="s">
        <v>17</v>
      </c>
      <c r="J3" s="19" t="s">
        <v>18</v>
      </c>
      <c r="K3" s="20">
        <v>4034.08</v>
      </c>
      <c r="L3" s="21">
        <v>4021.05</v>
      </c>
      <c r="M3" s="22">
        <v>13.029999999999745</v>
      </c>
      <c r="N3" s="23">
        <v>0.32299805655811847</v>
      </c>
      <c r="O3" t="s">
        <v>261</v>
      </c>
    </row>
    <row r="4" spans="3:15" ht="15.75" x14ac:dyDescent="0.25">
      <c r="C4" s="14" t="s">
        <v>12</v>
      </c>
      <c r="D4" s="15" t="s">
        <v>13</v>
      </c>
      <c r="E4" s="16" t="s">
        <v>22</v>
      </c>
      <c r="F4" s="17" t="s">
        <v>15</v>
      </c>
      <c r="G4" s="18">
        <v>461000297</v>
      </c>
      <c r="H4" s="19" t="s">
        <v>16</v>
      </c>
      <c r="I4" s="18" t="s">
        <v>17</v>
      </c>
      <c r="J4" s="19" t="s">
        <v>18</v>
      </c>
      <c r="K4" s="20">
        <v>4047.41</v>
      </c>
      <c r="L4" s="21">
        <v>4039.4</v>
      </c>
      <c r="M4" s="22">
        <v>8.0099999999997635</v>
      </c>
      <c r="N4" s="23">
        <v>0.19790433882408168</v>
      </c>
      <c r="O4" t="s">
        <v>261</v>
      </c>
    </row>
    <row r="5" spans="3:15" ht="15.75" x14ac:dyDescent="0.25">
      <c r="C5" s="14" t="s">
        <v>12</v>
      </c>
      <c r="D5" s="15" t="s">
        <v>13</v>
      </c>
      <c r="E5" s="16" t="s">
        <v>26</v>
      </c>
      <c r="F5" s="17" t="s">
        <v>15</v>
      </c>
      <c r="G5" s="18">
        <v>461000298</v>
      </c>
      <c r="H5" s="19" t="s">
        <v>16</v>
      </c>
      <c r="I5" s="18" t="s">
        <v>17</v>
      </c>
      <c r="J5" s="19" t="s">
        <v>18</v>
      </c>
      <c r="K5" s="20">
        <v>3929.82</v>
      </c>
      <c r="L5" s="21">
        <v>3919.8</v>
      </c>
      <c r="M5" s="22">
        <v>10.019999999999982</v>
      </c>
      <c r="N5" s="23">
        <v>0.25497351023710962</v>
      </c>
      <c r="O5" t="s">
        <v>261</v>
      </c>
    </row>
    <row r="6" spans="3:15" ht="15.75" x14ac:dyDescent="0.25">
      <c r="C6" s="14" t="s">
        <v>12</v>
      </c>
      <c r="D6" s="15" t="s">
        <v>13</v>
      </c>
      <c r="E6" s="16" t="s">
        <v>35</v>
      </c>
      <c r="F6" s="17" t="s">
        <v>28</v>
      </c>
      <c r="G6" s="18">
        <v>461000300</v>
      </c>
      <c r="H6" s="19" t="s">
        <v>24</v>
      </c>
      <c r="I6" s="18" t="s">
        <v>17</v>
      </c>
      <c r="J6" s="19" t="s">
        <v>18</v>
      </c>
      <c r="K6" s="20">
        <v>4023.98</v>
      </c>
      <c r="L6" s="21">
        <v>4012.9</v>
      </c>
      <c r="M6" s="22">
        <v>11.079999999999927</v>
      </c>
      <c r="N6" s="23">
        <v>0.27534928106004319</v>
      </c>
      <c r="O6" t="s">
        <v>261</v>
      </c>
    </row>
    <row r="7" spans="3:15" ht="15.75" x14ac:dyDescent="0.25">
      <c r="C7" s="14" t="s">
        <v>12</v>
      </c>
      <c r="D7" s="15" t="s">
        <v>13</v>
      </c>
      <c r="E7" s="16" t="s">
        <v>36</v>
      </c>
      <c r="F7" s="17" t="s">
        <v>37</v>
      </c>
      <c r="G7" s="18">
        <v>461000299</v>
      </c>
      <c r="H7" s="19" t="s">
        <v>24</v>
      </c>
      <c r="I7" s="18" t="s">
        <v>17</v>
      </c>
      <c r="J7" s="19" t="s">
        <v>18</v>
      </c>
      <c r="K7" s="20">
        <v>4129.2</v>
      </c>
      <c r="L7" s="21">
        <v>4120.1499999999996</v>
      </c>
      <c r="M7" s="22">
        <v>9.0500000000001819</v>
      </c>
      <c r="N7" s="23">
        <v>0.21917078368691714</v>
      </c>
      <c r="O7" t="s">
        <v>261</v>
      </c>
    </row>
    <row r="8" spans="3:15" ht="15.75" x14ac:dyDescent="0.25">
      <c r="C8" s="14" t="s">
        <v>12</v>
      </c>
      <c r="D8" s="67" t="s">
        <v>13</v>
      </c>
      <c r="E8" s="68" t="s">
        <v>49</v>
      </c>
      <c r="F8" s="69" t="s">
        <v>37</v>
      </c>
      <c r="G8" s="18">
        <v>451000271</v>
      </c>
      <c r="H8" s="19" t="s">
        <v>15</v>
      </c>
      <c r="I8" s="18" t="s">
        <v>17</v>
      </c>
      <c r="J8" s="19" t="s">
        <v>18</v>
      </c>
      <c r="K8" s="20">
        <v>3865.5</v>
      </c>
      <c r="L8" s="21">
        <v>3852.5</v>
      </c>
      <c r="M8" s="21">
        <v>13</v>
      </c>
      <c r="N8" s="70">
        <v>0.33630836890441079</v>
      </c>
      <c r="O8" t="s">
        <v>261</v>
      </c>
    </row>
    <row r="9" spans="3:15" ht="15.75" x14ac:dyDescent="0.25">
      <c r="C9" s="14" t="s">
        <v>12</v>
      </c>
      <c r="D9" s="15" t="s">
        <v>13</v>
      </c>
      <c r="E9" s="16" t="s">
        <v>50</v>
      </c>
      <c r="F9" s="17" t="s">
        <v>37</v>
      </c>
      <c r="G9" s="18">
        <v>451000269</v>
      </c>
      <c r="H9" s="19" t="s">
        <v>24</v>
      </c>
      <c r="I9" s="18" t="s">
        <v>17</v>
      </c>
      <c r="J9" s="19" t="s">
        <v>18</v>
      </c>
      <c r="K9" s="20">
        <v>4028.83</v>
      </c>
      <c r="L9" s="21">
        <v>4015.8</v>
      </c>
      <c r="M9" s="22">
        <v>13.029999999999745</v>
      </c>
      <c r="N9" s="23">
        <v>0.323418957861209</v>
      </c>
      <c r="O9" t="s">
        <v>261</v>
      </c>
    </row>
    <row r="10" spans="3:15" ht="15.75" x14ac:dyDescent="0.25">
      <c r="C10" s="14" t="s">
        <v>12</v>
      </c>
      <c r="D10" s="15" t="s">
        <v>13</v>
      </c>
      <c r="E10" s="16" t="s">
        <v>53</v>
      </c>
      <c r="F10" s="17" t="s">
        <v>52</v>
      </c>
      <c r="G10" s="18">
        <v>451000270</v>
      </c>
      <c r="H10" s="19" t="s">
        <v>15</v>
      </c>
      <c r="I10" s="18" t="s">
        <v>17</v>
      </c>
      <c r="J10" s="19" t="s">
        <v>18</v>
      </c>
      <c r="K10" s="20">
        <v>4009.79</v>
      </c>
      <c r="L10" s="21">
        <v>4001.75</v>
      </c>
      <c r="M10" s="22">
        <v>8.0399999999999636</v>
      </c>
      <c r="N10" s="23">
        <v>0.20050925360180866</v>
      </c>
      <c r="O10" t="s">
        <v>261</v>
      </c>
    </row>
    <row r="11" spans="3:15" ht="15.75" x14ac:dyDescent="0.25">
      <c r="C11" s="14" t="s">
        <v>12</v>
      </c>
      <c r="D11" s="15" t="s">
        <v>13</v>
      </c>
      <c r="E11" s="16" t="s">
        <v>57</v>
      </c>
      <c r="F11" s="17" t="s">
        <v>52</v>
      </c>
      <c r="G11" s="18">
        <v>461000301</v>
      </c>
      <c r="H11" s="19" t="s">
        <v>24</v>
      </c>
      <c r="I11" s="18" t="s">
        <v>17</v>
      </c>
      <c r="J11" s="19" t="s">
        <v>18</v>
      </c>
      <c r="K11" s="20">
        <v>4039.65</v>
      </c>
      <c r="L11" s="21">
        <v>4034.65</v>
      </c>
      <c r="M11" s="22">
        <v>5</v>
      </c>
      <c r="N11" s="23">
        <v>0.12377309915462974</v>
      </c>
      <c r="O11" t="s">
        <v>261</v>
      </c>
    </row>
    <row r="12" spans="3:15" ht="15.75" x14ac:dyDescent="0.25">
      <c r="C12" s="14" t="s">
        <v>12</v>
      </c>
      <c r="D12" s="15" t="s">
        <v>13</v>
      </c>
      <c r="E12" s="16" t="s">
        <v>58</v>
      </c>
      <c r="F12" s="17" t="s">
        <v>52</v>
      </c>
      <c r="G12" s="18">
        <v>461000302</v>
      </c>
      <c r="H12" s="19" t="s">
        <v>28</v>
      </c>
      <c r="I12" s="18" t="s">
        <v>17</v>
      </c>
      <c r="J12" s="19" t="s">
        <v>18</v>
      </c>
      <c r="K12" s="20">
        <v>3804.38</v>
      </c>
      <c r="L12" s="21">
        <v>3794.35</v>
      </c>
      <c r="M12" s="22">
        <v>10.0300000000002</v>
      </c>
      <c r="N12" s="23">
        <v>0.26364348461510678</v>
      </c>
      <c r="O12" t="s">
        <v>261</v>
      </c>
    </row>
    <row r="13" spans="3:15" ht="15.75" x14ac:dyDescent="0.25">
      <c r="C13" s="72" t="s">
        <v>12</v>
      </c>
      <c r="D13" s="73" t="s">
        <v>13</v>
      </c>
      <c r="E13" s="74" t="s">
        <v>95</v>
      </c>
      <c r="F13" s="75" t="s">
        <v>88</v>
      </c>
      <c r="G13" s="18">
        <v>451000272</v>
      </c>
      <c r="H13" s="19" t="s">
        <v>73</v>
      </c>
      <c r="I13" s="18" t="s">
        <v>17</v>
      </c>
      <c r="J13" s="19" t="s">
        <v>18</v>
      </c>
      <c r="K13" s="18">
        <v>3989.18</v>
      </c>
      <c r="L13" s="21">
        <v>3978.15</v>
      </c>
      <c r="M13" s="22">
        <v>11.029999999999745</v>
      </c>
      <c r="N13" s="23">
        <v>0.27649792689223718</v>
      </c>
      <c r="O13" t="s">
        <v>261</v>
      </c>
    </row>
    <row r="14" spans="3:15" ht="15.75" x14ac:dyDescent="0.25">
      <c r="C14" s="72" t="s">
        <v>12</v>
      </c>
      <c r="D14" s="73" t="s">
        <v>13</v>
      </c>
      <c r="E14" s="74" t="s">
        <v>101</v>
      </c>
      <c r="F14" s="75" t="s">
        <v>99</v>
      </c>
      <c r="G14" s="18">
        <v>461000303</v>
      </c>
      <c r="H14" s="19" t="s">
        <v>79</v>
      </c>
      <c r="I14" s="18" t="s">
        <v>17</v>
      </c>
      <c r="J14" s="19" t="s">
        <v>18</v>
      </c>
      <c r="K14" s="20">
        <v>3864.95</v>
      </c>
      <c r="L14" s="21">
        <v>3856.95</v>
      </c>
      <c r="M14" s="22">
        <v>8</v>
      </c>
      <c r="N14" s="23">
        <v>0.20698844745727632</v>
      </c>
      <c r="O14" t="s">
        <v>261</v>
      </c>
    </row>
    <row r="15" spans="3:15" ht="15.75" x14ac:dyDescent="0.25">
      <c r="C15" s="72" t="s">
        <v>12</v>
      </c>
      <c r="D15" s="73" t="s">
        <v>13</v>
      </c>
      <c r="E15" s="74" t="s">
        <v>102</v>
      </c>
      <c r="F15" s="75" t="s">
        <v>99</v>
      </c>
      <c r="G15" s="18">
        <v>451000273</v>
      </c>
      <c r="H15" s="19" t="s">
        <v>79</v>
      </c>
      <c r="I15" s="18" t="s">
        <v>17</v>
      </c>
      <c r="J15" s="19" t="s">
        <v>18</v>
      </c>
      <c r="K15" s="20">
        <v>3893.45</v>
      </c>
      <c r="L15" s="21">
        <v>3882.4</v>
      </c>
      <c r="M15" s="22">
        <v>11.049999999999727</v>
      </c>
      <c r="N15" s="23">
        <v>0.28380998857054096</v>
      </c>
      <c r="O15" t="s">
        <v>261</v>
      </c>
    </row>
    <row r="16" spans="3:15" ht="15.75" x14ac:dyDescent="0.25">
      <c r="C16" s="72" t="s">
        <v>12</v>
      </c>
      <c r="D16" s="73" t="s">
        <v>13</v>
      </c>
      <c r="E16" s="74" t="s">
        <v>108</v>
      </c>
      <c r="F16" s="75" t="s">
        <v>104</v>
      </c>
      <c r="G16" s="18">
        <v>461000304</v>
      </c>
      <c r="H16" s="19" t="s">
        <v>88</v>
      </c>
      <c r="I16" s="18" t="s">
        <v>17</v>
      </c>
      <c r="J16" s="19" t="s">
        <v>18</v>
      </c>
      <c r="K16" s="20">
        <v>4119</v>
      </c>
      <c r="L16" s="21">
        <v>4101.7</v>
      </c>
      <c r="M16" s="22">
        <v>17.300000000000182</v>
      </c>
      <c r="N16" s="23">
        <v>0.42000485554746736</v>
      </c>
      <c r="O16" t="s">
        <v>261</v>
      </c>
    </row>
    <row r="17" spans="3:15" ht="15.75" x14ac:dyDescent="0.25">
      <c r="C17" s="100" t="s">
        <v>12</v>
      </c>
      <c r="D17" s="15" t="s">
        <v>13</v>
      </c>
      <c r="E17" s="16" t="s">
        <v>114</v>
      </c>
      <c r="F17" s="17" t="s">
        <v>115</v>
      </c>
      <c r="G17" s="98">
        <v>461000305</v>
      </c>
      <c r="H17" s="99" t="s">
        <v>99</v>
      </c>
      <c r="I17" s="98" t="s">
        <v>17</v>
      </c>
      <c r="J17" s="99" t="s">
        <v>18</v>
      </c>
      <c r="K17" s="101">
        <v>4015.8</v>
      </c>
      <c r="L17" s="22">
        <v>4004.4</v>
      </c>
      <c r="M17" s="22">
        <v>11.400000000000091</v>
      </c>
      <c r="N17" s="23">
        <v>0.2838786792170947</v>
      </c>
      <c r="O17" t="s">
        <v>261</v>
      </c>
    </row>
    <row r="18" spans="3:15" ht="15.75" x14ac:dyDescent="0.25">
      <c r="C18" s="72" t="s">
        <v>12</v>
      </c>
      <c r="D18" s="102" t="s">
        <v>13</v>
      </c>
      <c r="E18" s="103" t="s">
        <v>117</v>
      </c>
      <c r="F18" s="104" t="s">
        <v>115</v>
      </c>
      <c r="G18" s="18">
        <v>451000274</v>
      </c>
      <c r="H18" s="19" t="s">
        <v>99</v>
      </c>
      <c r="I18" s="18" t="s">
        <v>17</v>
      </c>
      <c r="J18" s="19" t="s">
        <v>18</v>
      </c>
      <c r="K18" s="20">
        <v>4032.4</v>
      </c>
      <c r="L18" s="21">
        <v>4017.5</v>
      </c>
      <c r="M18" s="21">
        <v>14.900000000000091</v>
      </c>
      <c r="N18" s="70">
        <v>0.36950699335383619</v>
      </c>
      <c r="O18" t="s">
        <v>261</v>
      </c>
    </row>
    <row r="19" spans="3:15" ht="15.75" x14ac:dyDescent="0.25">
      <c r="C19" s="72" t="s">
        <v>12</v>
      </c>
      <c r="D19" s="73" t="s">
        <v>13</v>
      </c>
      <c r="E19" s="74" t="s">
        <v>120</v>
      </c>
      <c r="F19" s="75" t="s">
        <v>115</v>
      </c>
      <c r="G19" s="18">
        <v>461000306</v>
      </c>
      <c r="H19" s="19" t="s">
        <v>99</v>
      </c>
      <c r="I19" s="18" t="s">
        <v>17</v>
      </c>
      <c r="J19" s="19" t="s">
        <v>18</v>
      </c>
      <c r="K19" s="20">
        <v>3891.6</v>
      </c>
      <c r="L19" s="21">
        <v>3882.6</v>
      </c>
      <c r="M19" s="22">
        <v>9</v>
      </c>
      <c r="N19" s="23">
        <v>0.23126734505087881</v>
      </c>
      <c r="O19" t="s">
        <v>261</v>
      </c>
    </row>
    <row r="20" spans="3:15" ht="15.75" x14ac:dyDescent="0.25">
      <c r="C20" s="72" t="s">
        <v>12</v>
      </c>
      <c r="D20" s="102" t="s">
        <v>13</v>
      </c>
      <c r="E20" s="103" t="s">
        <v>127</v>
      </c>
      <c r="F20" s="104" t="s">
        <v>47</v>
      </c>
      <c r="G20" s="18">
        <v>461000308</v>
      </c>
      <c r="H20" s="19" t="s">
        <v>104</v>
      </c>
      <c r="I20" s="18" t="s">
        <v>17</v>
      </c>
      <c r="J20" s="19" t="s">
        <v>18</v>
      </c>
      <c r="K20" s="20">
        <v>3632.61</v>
      </c>
      <c r="L20" s="21">
        <v>3623.95</v>
      </c>
      <c r="M20" s="21">
        <v>8.6600000000003092</v>
      </c>
      <c r="N20" s="70">
        <v>0.23839608435808715</v>
      </c>
      <c r="O20" t="s">
        <v>261</v>
      </c>
    </row>
    <row r="21" spans="3:15" ht="15.75" x14ac:dyDescent="0.25">
      <c r="C21" s="72" t="s">
        <v>12</v>
      </c>
      <c r="D21" s="73" t="s">
        <v>13</v>
      </c>
      <c r="E21" s="74" t="s">
        <v>131</v>
      </c>
      <c r="F21" s="75" t="s">
        <v>47</v>
      </c>
      <c r="G21" s="18">
        <v>461000309</v>
      </c>
      <c r="H21" s="19" t="s">
        <v>115</v>
      </c>
      <c r="I21" s="18" t="s">
        <v>17</v>
      </c>
      <c r="J21" s="19" t="s">
        <v>18</v>
      </c>
      <c r="K21" s="20">
        <v>3867.43</v>
      </c>
      <c r="L21" s="21">
        <v>3851.2</v>
      </c>
      <c r="M21" s="22">
        <v>16.230000000000018</v>
      </c>
      <c r="N21" s="23">
        <v>0.41965853292755184</v>
      </c>
      <c r="O21" t="s">
        <v>261</v>
      </c>
    </row>
    <row r="22" spans="3:15" ht="15.75" x14ac:dyDescent="0.25">
      <c r="C22" s="14" t="s">
        <v>12</v>
      </c>
      <c r="D22" s="67" t="s">
        <v>13</v>
      </c>
      <c r="E22" s="68" t="s">
        <v>137</v>
      </c>
      <c r="F22" s="69" t="s">
        <v>46</v>
      </c>
      <c r="G22" s="18">
        <v>461000310</v>
      </c>
      <c r="H22" s="19" t="s">
        <v>115</v>
      </c>
      <c r="I22" s="18" t="s">
        <v>17</v>
      </c>
      <c r="J22" s="19" t="s">
        <v>18</v>
      </c>
      <c r="K22" s="21">
        <v>4103.2</v>
      </c>
      <c r="L22" s="21">
        <v>4089.65</v>
      </c>
      <c r="M22" s="21">
        <v>13.549999999999727</v>
      </c>
      <c r="N22" s="70">
        <v>0.33023006434002067</v>
      </c>
      <c r="O22" t="s">
        <v>261</v>
      </c>
    </row>
    <row r="23" spans="3:15" ht="15.75" x14ac:dyDescent="0.25">
      <c r="C23" s="14" t="s">
        <v>12</v>
      </c>
      <c r="D23" s="73" t="s">
        <v>13</v>
      </c>
      <c r="E23" s="74" t="s">
        <v>143</v>
      </c>
      <c r="F23" s="75" t="s">
        <v>46</v>
      </c>
      <c r="G23" s="18">
        <v>451000277</v>
      </c>
      <c r="H23" s="19" t="s">
        <v>47</v>
      </c>
      <c r="I23" s="18" t="s">
        <v>17</v>
      </c>
      <c r="J23" s="19" t="s">
        <v>18</v>
      </c>
      <c r="K23" s="20">
        <v>4118.6000000000004</v>
      </c>
      <c r="L23" s="21">
        <v>4102.5</v>
      </c>
      <c r="M23" s="22">
        <v>16.100000000000364</v>
      </c>
      <c r="N23" s="23">
        <v>0.39090953236537568</v>
      </c>
      <c r="O23" t="s">
        <v>261</v>
      </c>
    </row>
    <row r="24" spans="3:15" ht="15.75" x14ac:dyDescent="0.25">
      <c r="C24" s="14" t="s">
        <v>12</v>
      </c>
      <c r="D24" s="73" t="s">
        <v>13</v>
      </c>
      <c r="E24" s="74" t="s">
        <v>146</v>
      </c>
      <c r="F24" s="75" t="s">
        <v>145</v>
      </c>
      <c r="G24" s="18">
        <v>451000276</v>
      </c>
      <c r="H24" s="19" t="s">
        <v>115</v>
      </c>
      <c r="I24" s="18" t="s">
        <v>17</v>
      </c>
      <c r="J24" s="19" t="s">
        <v>18</v>
      </c>
      <c r="K24" s="20">
        <v>3902.9</v>
      </c>
      <c r="L24" s="21">
        <v>3892.75</v>
      </c>
      <c r="M24" s="22">
        <v>10.150000000000091</v>
      </c>
      <c r="N24" s="23">
        <v>0.26006303005457715</v>
      </c>
      <c r="O24" t="s">
        <v>261</v>
      </c>
    </row>
    <row r="25" spans="3:15" ht="15.75" x14ac:dyDescent="0.25">
      <c r="C25" s="14" t="s">
        <v>12</v>
      </c>
      <c r="D25" s="73" t="s">
        <v>13</v>
      </c>
      <c r="E25" s="74" t="s">
        <v>147</v>
      </c>
      <c r="F25" s="75" t="s">
        <v>145</v>
      </c>
      <c r="G25" s="18">
        <v>451000278</v>
      </c>
      <c r="H25" s="19" t="s">
        <v>47</v>
      </c>
      <c r="I25" s="18" t="s">
        <v>17</v>
      </c>
      <c r="J25" s="19" t="s">
        <v>18</v>
      </c>
      <c r="K25" s="20">
        <v>3961.25</v>
      </c>
      <c r="L25" s="21">
        <v>3946.95</v>
      </c>
      <c r="M25" s="22">
        <v>14.300000000000182</v>
      </c>
      <c r="N25" s="23">
        <v>0.3609971599873823</v>
      </c>
      <c r="O25" t="s">
        <v>261</v>
      </c>
    </row>
    <row r="26" spans="3:15" ht="15.75" x14ac:dyDescent="0.25">
      <c r="C26" s="14" t="s">
        <v>12</v>
      </c>
      <c r="D26" s="73" t="s">
        <v>13</v>
      </c>
      <c r="E26" s="74" t="s">
        <v>150</v>
      </c>
      <c r="F26" s="75" t="s">
        <v>145</v>
      </c>
      <c r="G26" s="18">
        <v>451000275</v>
      </c>
      <c r="H26" s="19" t="s">
        <v>115</v>
      </c>
      <c r="I26" s="18" t="s">
        <v>17</v>
      </c>
      <c r="J26" s="19" t="s">
        <v>18</v>
      </c>
      <c r="K26" s="20">
        <v>3768.2</v>
      </c>
      <c r="L26" s="21">
        <v>3756.85</v>
      </c>
      <c r="M26" s="22">
        <v>11.349999999999909</v>
      </c>
      <c r="N26" s="23">
        <v>0.30120481927710602</v>
      </c>
      <c r="O26" t="s">
        <v>261</v>
      </c>
    </row>
    <row r="27" spans="3:15" ht="15.75" x14ac:dyDescent="0.25">
      <c r="C27" s="14" t="s">
        <v>12</v>
      </c>
      <c r="D27" s="73" t="s">
        <v>13</v>
      </c>
      <c r="E27" s="74" t="s">
        <v>165</v>
      </c>
      <c r="F27" s="75" t="s">
        <v>163</v>
      </c>
      <c r="G27" s="18">
        <v>451000284</v>
      </c>
      <c r="H27" s="19" t="s">
        <v>145</v>
      </c>
      <c r="I27" s="18" t="s">
        <v>17</v>
      </c>
      <c r="J27" s="19" t="s">
        <v>18</v>
      </c>
      <c r="K27" s="20">
        <v>3947.05</v>
      </c>
      <c r="L27" s="21">
        <v>3937.05</v>
      </c>
      <c r="M27" s="22">
        <v>10</v>
      </c>
      <c r="N27" s="23">
        <v>0.25335377053749003</v>
      </c>
      <c r="O27" t="s">
        <v>261</v>
      </c>
    </row>
    <row r="28" spans="3:15" ht="15.75" x14ac:dyDescent="0.25">
      <c r="C28" s="14" t="s">
        <v>12</v>
      </c>
      <c r="D28" s="73" t="s">
        <v>13</v>
      </c>
      <c r="E28" s="74" t="s">
        <v>166</v>
      </c>
      <c r="F28" s="75" t="s">
        <v>163</v>
      </c>
      <c r="G28" s="18">
        <v>451000283</v>
      </c>
      <c r="H28" s="19" t="s">
        <v>145</v>
      </c>
      <c r="I28" s="18" t="s">
        <v>17</v>
      </c>
      <c r="J28" s="19" t="s">
        <v>18</v>
      </c>
      <c r="K28" s="20">
        <v>4003.03</v>
      </c>
      <c r="L28" s="21">
        <v>3987.3</v>
      </c>
      <c r="M28" s="22">
        <v>15.730000000000018</v>
      </c>
      <c r="N28" s="23">
        <v>0.39295233860350831</v>
      </c>
      <c r="O28" t="s">
        <v>261</v>
      </c>
    </row>
    <row r="29" spans="3:15" ht="15.75" x14ac:dyDescent="0.25">
      <c r="C29" s="14" t="s">
        <v>12</v>
      </c>
      <c r="D29" s="73" t="s">
        <v>13</v>
      </c>
      <c r="E29" s="74" t="s">
        <v>170</v>
      </c>
      <c r="F29" s="75" t="s">
        <v>171</v>
      </c>
      <c r="G29" s="18">
        <v>451000285</v>
      </c>
      <c r="H29" s="19" t="s">
        <v>155</v>
      </c>
      <c r="I29" s="18" t="s">
        <v>17</v>
      </c>
      <c r="J29" s="19" t="s">
        <v>18</v>
      </c>
      <c r="K29" s="20">
        <v>3784.13</v>
      </c>
      <c r="L29" s="21">
        <v>3768.95</v>
      </c>
      <c r="M29" s="22">
        <v>15.180000000000291</v>
      </c>
      <c r="N29" s="23">
        <v>0.40114900915138463</v>
      </c>
      <c r="O29" t="s">
        <v>261</v>
      </c>
    </row>
    <row r="30" spans="3:15" ht="15.75" x14ac:dyDescent="0.25">
      <c r="C30" s="14" t="s">
        <v>12</v>
      </c>
      <c r="D30" s="73" t="s">
        <v>13</v>
      </c>
      <c r="E30" s="74" t="s">
        <v>174</v>
      </c>
      <c r="F30" s="75" t="s">
        <v>171</v>
      </c>
      <c r="G30" s="18">
        <v>461000312</v>
      </c>
      <c r="H30" s="19" t="s">
        <v>155</v>
      </c>
      <c r="I30" s="18" t="s">
        <v>17</v>
      </c>
      <c r="J30" s="19" t="s">
        <v>18</v>
      </c>
      <c r="K30" s="20">
        <v>3887.54</v>
      </c>
      <c r="L30" s="21">
        <v>3873.9</v>
      </c>
      <c r="M30" s="22">
        <v>13.639999999999873</v>
      </c>
      <c r="N30" s="23">
        <v>0.35086455702063185</v>
      </c>
      <c r="O30" t="s">
        <v>261</v>
      </c>
    </row>
    <row r="31" spans="3:15" ht="15.75" x14ac:dyDescent="0.25">
      <c r="C31" s="14" t="s">
        <v>12</v>
      </c>
      <c r="D31" s="73" t="s">
        <v>13</v>
      </c>
      <c r="E31" s="74" t="s">
        <v>180</v>
      </c>
      <c r="F31" s="75" t="s">
        <v>178</v>
      </c>
      <c r="G31" s="18">
        <v>451000286</v>
      </c>
      <c r="H31" s="19" t="s">
        <v>163</v>
      </c>
      <c r="I31" s="18" t="s">
        <v>17</v>
      </c>
      <c r="J31" s="19" t="s">
        <v>18</v>
      </c>
      <c r="K31" s="20">
        <v>3979.21</v>
      </c>
      <c r="L31" s="21">
        <v>3970.2</v>
      </c>
      <c r="M31" s="22">
        <v>9.0100000000002183</v>
      </c>
      <c r="N31" s="23">
        <v>0.22642685357144302</v>
      </c>
      <c r="O31" t="s">
        <v>261</v>
      </c>
    </row>
    <row r="32" spans="3:15" ht="15.75" x14ac:dyDescent="0.25">
      <c r="C32" s="14" t="s">
        <v>12</v>
      </c>
      <c r="D32" s="73" t="s">
        <v>13</v>
      </c>
      <c r="E32" s="74" t="s">
        <v>181</v>
      </c>
      <c r="F32" s="75" t="s">
        <v>178</v>
      </c>
      <c r="G32" s="18">
        <v>461000314</v>
      </c>
      <c r="H32" s="19" t="s">
        <v>163</v>
      </c>
      <c r="I32" s="18" t="s">
        <v>17</v>
      </c>
      <c r="J32" s="19" t="s">
        <v>18</v>
      </c>
      <c r="K32" s="20">
        <v>4058</v>
      </c>
      <c r="L32" s="21">
        <v>4047</v>
      </c>
      <c r="M32" s="22">
        <v>11</v>
      </c>
      <c r="N32" s="23">
        <v>0.27106949236076888</v>
      </c>
      <c r="O32" t="s">
        <v>261</v>
      </c>
    </row>
    <row r="33" spans="3:15" ht="15.75" x14ac:dyDescent="0.25">
      <c r="C33" s="14" t="s">
        <v>12</v>
      </c>
      <c r="D33" s="73" t="s">
        <v>13</v>
      </c>
      <c r="E33" s="74" t="s">
        <v>187</v>
      </c>
      <c r="F33" s="75" t="s">
        <v>186</v>
      </c>
      <c r="G33" s="18">
        <v>461000316</v>
      </c>
      <c r="H33" s="19" t="s">
        <v>171</v>
      </c>
      <c r="I33" s="18" t="s">
        <v>17</v>
      </c>
      <c r="J33" s="19" t="s">
        <v>18</v>
      </c>
      <c r="K33" s="20">
        <v>3491.02</v>
      </c>
      <c r="L33" s="21">
        <v>3485.95</v>
      </c>
      <c r="M33" s="22">
        <v>5.0700000000001637</v>
      </c>
      <c r="N33" s="23">
        <v>0.14522976092947515</v>
      </c>
      <c r="O33" t="s">
        <v>261</v>
      </c>
    </row>
    <row r="34" spans="3:15" ht="15.75" x14ac:dyDescent="0.25">
      <c r="C34" s="14" t="s">
        <v>12</v>
      </c>
      <c r="D34" s="73" t="s">
        <v>13</v>
      </c>
      <c r="E34" s="74" t="s">
        <v>190</v>
      </c>
      <c r="F34" s="75" t="s">
        <v>186</v>
      </c>
      <c r="G34" s="18">
        <v>461000315</v>
      </c>
      <c r="H34" s="19" t="s">
        <v>171</v>
      </c>
      <c r="I34" s="18" t="s">
        <v>17</v>
      </c>
      <c r="J34" s="19" t="s">
        <v>18</v>
      </c>
      <c r="K34" s="20">
        <v>4023.9</v>
      </c>
      <c r="L34" s="21">
        <v>4008.6</v>
      </c>
      <c r="M34" s="22">
        <v>15.300000000000182</v>
      </c>
      <c r="N34" s="23">
        <v>0.3802281368821338</v>
      </c>
      <c r="O34" t="s">
        <v>261</v>
      </c>
    </row>
    <row r="35" spans="3:15" ht="15.75" x14ac:dyDescent="0.25">
      <c r="C35" s="14" t="s">
        <v>12</v>
      </c>
      <c r="D35" s="73" t="s">
        <v>13</v>
      </c>
      <c r="E35" s="74" t="s">
        <v>192</v>
      </c>
      <c r="F35" s="75" t="s">
        <v>186</v>
      </c>
      <c r="G35" s="18">
        <v>461000318</v>
      </c>
      <c r="H35" s="19" t="s">
        <v>178</v>
      </c>
      <c r="I35" s="18" t="s">
        <v>17</v>
      </c>
      <c r="J35" s="19" t="s">
        <v>18</v>
      </c>
      <c r="K35" s="20">
        <v>3819.05</v>
      </c>
      <c r="L35" s="21">
        <v>3806.05</v>
      </c>
      <c r="M35" s="22">
        <v>13</v>
      </c>
      <c r="N35" s="23">
        <v>0.34039879027506836</v>
      </c>
      <c r="O35" t="s">
        <v>261</v>
      </c>
    </row>
    <row r="36" spans="3:15" ht="15.75" x14ac:dyDescent="0.25">
      <c r="C36" s="14" t="s">
        <v>12</v>
      </c>
      <c r="D36" s="73" t="s">
        <v>13</v>
      </c>
      <c r="E36" s="74" t="s">
        <v>195</v>
      </c>
      <c r="F36" s="75" t="s">
        <v>126</v>
      </c>
      <c r="G36" s="18">
        <v>461000317</v>
      </c>
      <c r="H36" s="19" t="s">
        <v>171</v>
      </c>
      <c r="I36" s="18" t="s">
        <v>17</v>
      </c>
      <c r="J36" s="19" t="s">
        <v>18</v>
      </c>
      <c r="K36" s="20">
        <v>4030.22</v>
      </c>
      <c r="L36" s="21">
        <v>4018.1</v>
      </c>
      <c r="M36" s="22">
        <v>12.119999999999891</v>
      </c>
      <c r="N36" s="23">
        <v>0.30072799996029725</v>
      </c>
      <c r="O36" t="s">
        <v>261</v>
      </c>
    </row>
    <row r="37" spans="3:15" x14ac:dyDescent="0.25">
      <c r="K37" s="185">
        <f>SUM(K3:K36)</f>
        <v>134096.35999999999</v>
      </c>
      <c r="L37" s="185">
        <f t="shared" ref="L37:M37" si="0">SUM(L3:L36)</f>
        <v>133703</v>
      </c>
      <c r="M37" s="185">
        <f t="shared" si="0"/>
        <v>393.36000000000058</v>
      </c>
      <c r="N37">
        <f>+M37/K37%</f>
        <v>0.2933412957667163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7C5FB-3FA9-4783-876F-1EB4E932925C}">
  <dimension ref="G9:I12"/>
  <sheetViews>
    <sheetView workbookViewId="0">
      <selection activeCell="K32" sqref="K32"/>
    </sheetView>
  </sheetViews>
  <sheetFormatPr defaultRowHeight="15" x14ac:dyDescent="0.25"/>
  <sheetData>
    <row r="9" spans="7:9" x14ac:dyDescent="0.25">
      <c r="G9">
        <v>89.375</v>
      </c>
    </row>
    <row r="10" spans="7:9" x14ac:dyDescent="0.25">
      <c r="G10">
        <v>0.75</v>
      </c>
    </row>
    <row r="11" spans="7:9" x14ac:dyDescent="0.25">
      <c r="G11">
        <f>+G9*G10*1000</f>
        <v>67031.25</v>
      </c>
    </row>
    <row r="12" spans="7:9" x14ac:dyDescent="0.25">
      <c r="G12">
        <f>$G$11*0.06</f>
        <v>4021.875</v>
      </c>
      <c r="H12">
        <f>$G$11*0.08</f>
        <v>5362.5</v>
      </c>
      <c r="I12">
        <f>$G$11*0.1</f>
        <v>6703.125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55460-C50B-4B8C-A639-56AE4105AC86}">
  <dimension ref="D4:R33"/>
  <sheetViews>
    <sheetView zoomScale="145" zoomScaleNormal="145" workbookViewId="0">
      <selection activeCell="K32" sqref="K32"/>
    </sheetView>
  </sheetViews>
  <sheetFormatPr defaultRowHeight="15" x14ac:dyDescent="0.25"/>
  <cols>
    <col min="4" max="4" width="11.5703125" customWidth="1"/>
    <col min="5" max="5" width="13" customWidth="1"/>
    <col min="6" max="6" width="16.5703125" customWidth="1"/>
    <col min="7" max="9" width="9.140625" customWidth="1"/>
    <col min="10" max="13" width="12.5703125" customWidth="1"/>
  </cols>
  <sheetData>
    <row r="4" spans="4:18" x14ac:dyDescent="0.25">
      <c r="D4" s="192"/>
      <c r="E4" s="192"/>
      <c r="F4" s="192" t="s">
        <v>262</v>
      </c>
      <c r="G4" s="192">
        <v>210</v>
      </c>
      <c r="H4" s="192">
        <v>500</v>
      </c>
      <c r="I4" s="192">
        <v>660</v>
      </c>
      <c r="J4" t="s">
        <v>261</v>
      </c>
      <c r="L4" s="187" t="s">
        <v>268</v>
      </c>
      <c r="M4" s="187" t="s">
        <v>269</v>
      </c>
    </row>
    <row r="5" spans="4:18" x14ac:dyDescent="0.25">
      <c r="D5" s="193" t="s">
        <v>19</v>
      </c>
      <c r="E5" s="193" t="s">
        <v>263</v>
      </c>
      <c r="F5" s="193">
        <f>COUNTIF(Station!$I:$I,Sheet2!E5)</f>
        <v>30</v>
      </c>
      <c r="G5" s="193">
        <f>COUNTIFS(Station!$I:$I,Sheet2!$E$5,Station!$O:$O,Sheet2!G4)</f>
        <v>3</v>
      </c>
      <c r="H5" s="193">
        <f>COUNTIFS(Station!$I:$I,Sheet2!$E$5,Station!$O:$O,"")</f>
        <v>18</v>
      </c>
      <c r="I5" s="193">
        <f>COUNTIFS(Station!$I:$I,Sheet2!$E$5,Station!$O:$O,Sheet2!I4)</f>
        <v>9</v>
      </c>
      <c r="J5" s="193">
        <f>COUNTIFS(Station!$I:$I,Sheet2!$E$5,Station!$O:$O,Sheet2!J4)</f>
        <v>0</v>
      </c>
      <c r="K5" s="187"/>
      <c r="L5" s="201">
        <v>4200</v>
      </c>
      <c r="M5" s="201">
        <v>4216.2884445173795</v>
      </c>
      <c r="N5" s="187"/>
      <c r="O5" s="187">
        <f>SUM(G5:J5)</f>
        <v>30</v>
      </c>
      <c r="P5" s="187">
        <f>+O5-F5</f>
        <v>0</v>
      </c>
      <c r="Q5" s="187"/>
      <c r="R5" s="187"/>
    </row>
    <row r="6" spans="4:18" x14ac:dyDescent="0.25">
      <c r="D6" s="193" t="s">
        <v>19</v>
      </c>
      <c r="E6" s="191" t="s">
        <v>25</v>
      </c>
      <c r="F6" s="193">
        <v>23</v>
      </c>
      <c r="G6" s="193">
        <v>7</v>
      </c>
      <c r="H6" s="193">
        <f>COUNTIFS(Station!$I:$I,Sheet2!$E$6,Station!$O:$O,"")</f>
        <v>14</v>
      </c>
      <c r="I6" s="193">
        <f>COUNTIFS(Station!$I:$I,Sheet2!$E$6,Station!$O:$O,Sheet2!I4)</f>
        <v>2</v>
      </c>
      <c r="J6" s="193">
        <f>COUNTIFS(Station!$I:$I,Sheet2!$E$6,Station!$O:$O,Sheet2!J4)</f>
        <v>0</v>
      </c>
      <c r="K6" s="187"/>
      <c r="L6" s="201">
        <v>3900</v>
      </c>
      <c r="M6" s="201">
        <v>5296.5473310612488</v>
      </c>
      <c r="N6" s="187"/>
      <c r="O6" s="187">
        <f t="shared" ref="O6:O12" si="0">SUM(G6:J6)</f>
        <v>23</v>
      </c>
      <c r="P6" s="187">
        <f t="shared" ref="P6:P12" si="1">+O6-F6</f>
        <v>0</v>
      </c>
      <c r="Q6" s="187"/>
      <c r="R6" s="187"/>
    </row>
    <row r="7" spans="4:18" x14ac:dyDescent="0.25">
      <c r="D7" s="193" t="s">
        <v>19</v>
      </c>
      <c r="E7" s="191" t="s">
        <v>129</v>
      </c>
      <c r="F7" s="193">
        <f>COUNTIF(Station!$I:$I,Sheet2!E7)</f>
        <v>11</v>
      </c>
      <c r="G7" s="193">
        <f>COUNTIFS(Station!$I:$I,Sheet2!$E$7,Station!$O:$O,Sheet2!G4)</f>
        <v>5</v>
      </c>
      <c r="H7" s="193">
        <f>COUNTIFS(Station!$I:$I,Sheet2!$E$7,Station!$O:$O,"")</f>
        <v>6</v>
      </c>
      <c r="I7" s="193">
        <f>COUNTIFS(Station!$I:$I,Sheet2!$E$7,Station!$O:$O,Sheet2!I4)</f>
        <v>0</v>
      </c>
      <c r="J7" s="193">
        <f>COUNTIFS(Station!$I:$I,Sheet2!$E$7,Station!$O:$O,Sheet2!J4)</f>
        <v>0</v>
      </c>
      <c r="K7" s="187"/>
      <c r="L7" s="201">
        <v>3800</v>
      </c>
      <c r="M7" s="201">
        <v>4500</v>
      </c>
      <c r="N7" s="187"/>
      <c r="O7" s="187">
        <f t="shared" si="0"/>
        <v>11</v>
      </c>
      <c r="P7" s="187">
        <f t="shared" si="1"/>
        <v>0</v>
      </c>
      <c r="Q7" s="187"/>
      <c r="R7" s="187"/>
    </row>
    <row r="8" spans="4:18" x14ac:dyDescent="0.25">
      <c r="D8" s="193" t="s">
        <v>19</v>
      </c>
      <c r="E8" s="194" t="s">
        <v>30</v>
      </c>
      <c r="F8" s="193">
        <f>COUNTIF(Station!$I:$I,Sheet2!E8)</f>
        <v>6</v>
      </c>
      <c r="G8" s="193">
        <f>COUNTIFS(Station!$I:$I,Sheet2!$E$8,Station!$O:$O,Sheet2!G4)</f>
        <v>0</v>
      </c>
      <c r="H8" s="193">
        <f>COUNTIFS(Station!$I:$I,Sheet2!$E$8,Station!$O:$O,"")</f>
        <v>6</v>
      </c>
      <c r="I8" s="193">
        <f>COUNTIFS(Station!$I:$I,Sheet2!$E$8,Station!$O:$O,Sheet2!I4)</f>
        <v>0</v>
      </c>
      <c r="J8" s="193">
        <f>COUNTIFS(Station!$I:$I,Sheet2!$E$8,Station!$O:$O,Sheet2!J4)</f>
        <v>0</v>
      </c>
      <c r="K8" s="187"/>
      <c r="L8" s="201">
        <v>4150</v>
      </c>
      <c r="M8" s="201">
        <v>4200</v>
      </c>
      <c r="N8" s="187"/>
      <c r="O8" s="187">
        <f t="shared" si="0"/>
        <v>6</v>
      </c>
      <c r="P8" s="187">
        <f t="shared" si="1"/>
        <v>0</v>
      </c>
      <c r="Q8" s="187"/>
      <c r="R8" s="187"/>
    </row>
    <row r="9" spans="4:18" x14ac:dyDescent="0.25">
      <c r="D9" s="193" t="s">
        <v>19</v>
      </c>
      <c r="E9" s="194" t="s">
        <v>62</v>
      </c>
      <c r="F9" s="193">
        <f>COUNTIF(Station!$I:$I,Sheet2!E9)</f>
        <v>12</v>
      </c>
      <c r="G9" s="193">
        <f>COUNTIFS(Station!$I:$I,Sheet2!$E$9,Station!$O:$O,Sheet2!G4)</f>
        <v>0</v>
      </c>
      <c r="H9" s="193">
        <f>COUNTIFS(Station!$I:$I,Sheet2!$E$9,Station!$O:$O,"")</f>
        <v>6</v>
      </c>
      <c r="I9" s="193">
        <f>COUNTIFS(Station!$I:$I,Sheet2!$E$9,Station!$O:$O,Sheet2!I4)</f>
        <v>6</v>
      </c>
      <c r="J9" s="193">
        <f>COUNTIFS(Station!$I:$I,Sheet2!H9,Station!$O:$O,Sheet2!J4)</f>
        <v>0</v>
      </c>
      <c r="K9" s="187"/>
      <c r="L9" s="201">
        <v>4100</v>
      </c>
      <c r="M9" s="201">
        <v>4774.3255636007134</v>
      </c>
      <c r="N9" s="187"/>
      <c r="O9" s="187">
        <f t="shared" si="0"/>
        <v>12</v>
      </c>
      <c r="P9" s="187">
        <f t="shared" si="1"/>
        <v>0</v>
      </c>
      <c r="Q9" s="187"/>
      <c r="R9" s="187"/>
    </row>
    <row r="10" spans="4:18" x14ac:dyDescent="0.25">
      <c r="D10" s="193" t="s">
        <v>19</v>
      </c>
      <c r="E10" s="194" t="s">
        <v>113</v>
      </c>
      <c r="F10" s="193">
        <v>2</v>
      </c>
      <c r="G10" s="193">
        <v>0</v>
      </c>
      <c r="H10" s="193">
        <v>2</v>
      </c>
      <c r="I10" s="193">
        <v>0</v>
      </c>
      <c r="J10" s="193">
        <v>0</v>
      </c>
      <c r="K10" s="187"/>
      <c r="L10" s="201">
        <v>3550</v>
      </c>
      <c r="M10" s="201">
        <v>4200</v>
      </c>
      <c r="N10" s="187"/>
      <c r="O10" s="187">
        <f t="shared" si="0"/>
        <v>2</v>
      </c>
      <c r="P10" s="187">
        <f t="shared" si="1"/>
        <v>0</v>
      </c>
      <c r="Q10" s="187"/>
      <c r="R10" s="187"/>
    </row>
    <row r="11" spans="4:18" x14ac:dyDescent="0.25">
      <c r="D11" s="193" t="s">
        <v>19</v>
      </c>
      <c r="E11" s="194" t="s">
        <v>48</v>
      </c>
      <c r="F11" s="193">
        <v>5</v>
      </c>
      <c r="G11" s="193">
        <v>1</v>
      </c>
      <c r="H11" s="193">
        <v>3</v>
      </c>
      <c r="I11" s="193">
        <f>COUNTIFS(Station!$I:$I,Sheet2!$E$11,Station!$O:$O,Sheet2!I4)</f>
        <v>1</v>
      </c>
      <c r="J11" s="193">
        <f>COUNTIFS(Station!$I:$I,Sheet2!$E$11,Station!$O:$O,Sheet2!J4)</f>
        <v>0</v>
      </c>
      <c r="K11" s="187"/>
      <c r="L11" s="201">
        <v>4230</v>
      </c>
      <c r="M11" s="201">
        <v>4688</v>
      </c>
      <c r="N11" s="187"/>
      <c r="O11" s="187">
        <f t="shared" si="0"/>
        <v>5</v>
      </c>
      <c r="P11" s="187">
        <f t="shared" si="1"/>
        <v>0</v>
      </c>
      <c r="Q11" s="187"/>
      <c r="R11" s="187"/>
    </row>
    <row r="12" spans="4:18" s="186" customFormat="1" x14ac:dyDescent="0.25">
      <c r="D12" s="195" t="s">
        <v>19</v>
      </c>
      <c r="E12" s="196" t="s">
        <v>265</v>
      </c>
      <c r="F12" s="195">
        <f>SUM(F5:F11)</f>
        <v>89</v>
      </c>
      <c r="G12" s="195">
        <f>SUM(G5:G11)</f>
        <v>16</v>
      </c>
      <c r="H12" s="195">
        <f t="shared" ref="H12:J12" si="2">SUM(H5:H11)</f>
        <v>55</v>
      </c>
      <c r="I12" s="195">
        <f t="shared" si="2"/>
        <v>18</v>
      </c>
      <c r="J12" s="195">
        <f t="shared" si="2"/>
        <v>0</v>
      </c>
      <c r="K12" s="188"/>
      <c r="L12" s="188"/>
      <c r="M12" s="188"/>
      <c r="N12" s="188"/>
      <c r="O12" s="187">
        <f t="shared" si="0"/>
        <v>89</v>
      </c>
      <c r="P12" s="187">
        <f t="shared" si="1"/>
        <v>0</v>
      </c>
      <c r="Q12" s="188"/>
      <c r="R12" s="188"/>
    </row>
    <row r="13" spans="4:18" x14ac:dyDescent="0.25">
      <c r="D13" s="193" t="s">
        <v>81</v>
      </c>
      <c r="E13" s="194" t="s">
        <v>83</v>
      </c>
      <c r="F13" s="193">
        <f>COUNTIF(Station!$I:$I,Sheet2!E13)</f>
        <v>1</v>
      </c>
      <c r="G13" s="193">
        <v>0</v>
      </c>
      <c r="H13" s="193">
        <v>1</v>
      </c>
      <c r="I13" s="193">
        <v>0</v>
      </c>
      <c r="J13" s="193">
        <v>0</v>
      </c>
      <c r="K13" s="187"/>
      <c r="L13" s="201">
        <v>3900</v>
      </c>
      <c r="M13" s="201">
        <v>4300</v>
      </c>
      <c r="N13" s="187"/>
      <c r="O13" s="187">
        <f t="shared" ref="O13:O31" si="3">SUM(G13:J13)</f>
        <v>1</v>
      </c>
      <c r="P13" s="187">
        <f t="shared" ref="P13:P31" si="4">+O13-F13</f>
        <v>0</v>
      </c>
      <c r="Q13" s="187"/>
      <c r="R13" s="187"/>
    </row>
    <row r="14" spans="4:18" x14ac:dyDescent="0.25">
      <c r="D14" s="193" t="s">
        <v>81</v>
      </c>
      <c r="E14" s="194" t="s">
        <v>106</v>
      </c>
      <c r="F14" s="193">
        <f>COUNTIF(Station!$I:$I,Sheet2!E14)</f>
        <v>3</v>
      </c>
      <c r="G14" s="193">
        <v>0</v>
      </c>
      <c r="H14" s="193">
        <v>3</v>
      </c>
      <c r="I14" s="193">
        <v>0</v>
      </c>
      <c r="J14" s="193">
        <v>0</v>
      </c>
      <c r="K14" s="187"/>
      <c r="L14" s="201">
        <v>2950</v>
      </c>
      <c r="M14" s="201">
        <v>4300</v>
      </c>
      <c r="N14" s="187"/>
      <c r="O14" s="187">
        <f t="shared" si="3"/>
        <v>3</v>
      </c>
      <c r="P14" s="187">
        <f t="shared" si="4"/>
        <v>0</v>
      </c>
      <c r="Q14" s="187"/>
      <c r="R14" s="187"/>
    </row>
    <row r="15" spans="4:18" x14ac:dyDescent="0.25">
      <c r="D15" s="193" t="s">
        <v>81</v>
      </c>
      <c r="E15" s="194" t="s">
        <v>110</v>
      </c>
      <c r="F15" s="193">
        <f>COUNTIF(Station!$I:$I,Sheet2!E15)</f>
        <v>2</v>
      </c>
      <c r="G15" s="193">
        <v>0</v>
      </c>
      <c r="H15" s="193">
        <v>2</v>
      </c>
      <c r="I15" s="193">
        <v>0</v>
      </c>
      <c r="J15" s="193">
        <v>0</v>
      </c>
      <c r="K15" s="187"/>
      <c r="L15" s="201">
        <v>3250</v>
      </c>
      <c r="M15" s="201">
        <v>4200</v>
      </c>
      <c r="N15" s="187"/>
      <c r="O15" s="187">
        <f t="shared" si="3"/>
        <v>2</v>
      </c>
      <c r="P15" s="187">
        <f t="shared" si="4"/>
        <v>0</v>
      </c>
      <c r="Q15" s="187"/>
      <c r="R15" s="187"/>
    </row>
    <row r="16" spans="4:18" s="186" customFormat="1" x14ac:dyDescent="0.25">
      <c r="D16" s="195" t="s">
        <v>81</v>
      </c>
      <c r="E16" s="196" t="s">
        <v>265</v>
      </c>
      <c r="F16" s="195">
        <f>SUM(F13:F15)</f>
        <v>6</v>
      </c>
      <c r="G16" s="195">
        <f t="shared" ref="G16:J16" si="5">SUM(G13:G15)</f>
        <v>0</v>
      </c>
      <c r="H16" s="195">
        <f t="shared" si="5"/>
        <v>6</v>
      </c>
      <c r="I16" s="195">
        <f t="shared" si="5"/>
        <v>0</v>
      </c>
      <c r="J16" s="195">
        <f t="shared" si="5"/>
        <v>0</v>
      </c>
      <c r="K16" s="188"/>
      <c r="L16" s="188"/>
      <c r="M16" s="188"/>
      <c r="N16" s="188"/>
      <c r="O16" s="187">
        <f t="shared" si="3"/>
        <v>6</v>
      </c>
      <c r="P16" s="187">
        <f t="shared" si="4"/>
        <v>0</v>
      </c>
      <c r="Q16" s="188"/>
      <c r="R16" s="188"/>
    </row>
    <row r="17" spans="4:18" x14ac:dyDescent="0.25">
      <c r="D17" s="193" t="s">
        <v>31</v>
      </c>
      <c r="E17" s="191" t="s">
        <v>33</v>
      </c>
      <c r="F17" s="193">
        <f>COUNTIF(Station!$I:$I,Sheet2!E17)</f>
        <v>7</v>
      </c>
      <c r="G17" s="193">
        <f>COUNTIFS(Station!$I:$I,Sheet2!E17,Station!$O:$O,Sheet2!$G$4)</f>
        <v>3</v>
      </c>
      <c r="H17" s="193">
        <f>COUNTIFS(Station!$I:$I,Sheet2!E17,Station!$O:$O,"")</f>
        <v>3</v>
      </c>
      <c r="I17" s="193">
        <f>COUNTIFS(Station!$I:$I,Sheet2!E17,Station!$O:$O,Sheet2!$I$4)</f>
        <v>1</v>
      </c>
      <c r="J17" s="193">
        <f>COUNTIFS(Station!$I:$I,Sheet2!E17,Station!$O:$O,Sheet2!$J$4)</f>
        <v>0</v>
      </c>
      <c r="K17" s="187"/>
      <c r="L17" s="201">
        <v>3800</v>
      </c>
      <c r="M17" s="201">
        <v>7579.7850271649413</v>
      </c>
      <c r="N17" s="187"/>
      <c r="O17" s="187">
        <f t="shared" si="3"/>
        <v>7</v>
      </c>
      <c r="P17" s="187">
        <f t="shared" si="4"/>
        <v>0</v>
      </c>
      <c r="Q17" s="187"/>
      <c r="R17" s="187"/>
    </row>
    <row r="18" spans="4:18" x14ac:dyDescent="0.25">
      <c r="D18" s="193" t="s">
        <v>31</v>
      </c>
      <c r="E18" s="191" t="s">
        <v>93</v>
      </c>
      <c r="F18" s="193">
        <f>COUNTIF(Station!$I:$I,Sheet2!E18)</f>
        <v>1</v>
      </c>
      <c r="G18" s="193">
        <f>COUNTIFS(Station!$I:$I,Sheet2!E18,Station!$O:$O,Sheet2!$G$4)</f>
        <v>0</v>
      </c>
      <c r="H18" s="193">
        <f>COUNTIFS(Station!$I:$I,Sheet2!E18,Station!$O:$O,"")</f>
        <v>1</v>
      </c>
      <c r="I18" s="193">
        <f>COUNTIFS(Station!$I:$I,Sheet2!E18,Station!$O:$O,Sheet2!$I$4)</f>
        <v>0</v>
      </c>
      <c r="J18" s="193">
        <f>COUNTIFS(Station!$I:$I,Sheet2!E18,Station!$O:$O,Sheet2!$J$4)</f>
        <v>0</v>
      </c>
      <c r="K18" s="187"/>
      <c r="L18" s="201">
        <v>3938</v>
      </c>
      <c r="M18" s="201">
        <v>5855.5155693834322</v>
      </c>
      <c r="N18" s="187"/>
      <c r="O18" s="187">
        <f t="shared" si="3"/>
        <v>1</v>
      </c>
      <c r="P18" s="187">
        <f t="shared" si="4"/>
        <v>0</v>
      </c>
      <c r="Q18" s="187"/>
      <c r="R18" s="187"/>
    </row>
    <row r="19" spans="4:18" x14ac:dyDescent="0.25">
      <c r="D19" s="193" t="s">
        <v>31</v>
      </c>
      <c r="E19" s="191" t="s">
        <v>97</v>
      </c>
      <c r="F19" s="193">
        <f>COUNTIF(Station!$I:$I,Sheet2!E19)</f>
        <v>1</v>
      </c>
      <c r="G19" s="193">
        <f>COUNTIFS(Station!$I:$I,Sheet2!E19,Station!$O:$O,Sheet2!$G$4)</f>
        <v>0</v>
      </c>
      <c r="H19" s="193">
        <f>COUNTIFS(Station!$I:$I,Sheet2!E19,Station!$O:$O,"")</f>
        <v>0</v>
      </c>
      <c r="I19" s="193">
        <f>COUNTIFS(Station!$I:$I,Sheet2!E19,Station!$O:$O,Sheet2!$I$4)</f>
        <v>1</v>
      </c>
      <c r="J19" s="193">
        <f>COUNTIFS(Station!$I:$I,Sheet2!E19,Station!$O:$O,Sheet2!$J$4)</f>
        <v>0</v>
      </c>
      <c r="K19" s="187"/>
      <c r="L19" s="201">
        <v>3938</v>
      </c>
      <c r="M19" s="201">
        <v>5990</v>
      </c>
      <c r="N19" s="187"/>
      <c r="O19" s="187">
        <f t="shared" si="3"/>
        <v>1</v>
      </c>
      <c r="P19" s="187">
        <f t="shared" si="4"/>
        <v>0</v>
      </c>
      <c r="Q19" s="187"/>
      <c r="R19" s="187"/>
    </row>
    <row r="20" spans="4:18" x14ac:dyDescent="0.25">
      <c r="D20" s="193" t="s">
        <v>31</v>
      </c>
      <c r="E20" s="191" t="s">
        <v>142</v>
      </c>
      <c r="F20" s="193">
        <f>COUNTIF(Station!$I:$I,Sheet2!E20)</f>
        <v>2</v>
      </c>
      <c r="G20" s="193">
        <f>COUNTIFS(Station!$I:$I,Sheet2!E20,Station!$O:$O,Sheet2!$G$4)</f>
        <v>1</v>
      </c>
      <c r="H20" s="193">
        <f>COUNTIFS(Station!$I:$I,Sheet2!E20,Station!$O:$O,"")</f>
        <v>1</v>
      </c>
      <c r="I20" s="193">
        <f>COUNTIFS(Station!$I:$I,Sheet2!E20,Station!$O:$O,Sheet2!$I$4)</f>
        <v>0</v>
      </c>
      <c r="J20" s="193">
        <f>COUNTIFS(Station!$I:$I,Sheet2!E20,Station!$O:$O,Sheet2!$J$4)</f>
        <v>0</v>
      </c>
      <c r="K20" s="187"/>
      <c r="L20" s="201">
        <v>3556</v>
      </c>
      <c r="M20" s="201">
        <v>5600</v>
      </c>
      <c r="N20" s="187"/>
      <c r="O20" s="187">
        <f t="shared" si="3"/>
        <v>2</v>
      </c>
      <c r="P20" s="187">
        <f t="shared" si="4"/>
        <v>0</v>
      </c>
      <c r="Q20" s="187"/>
      <c r="R20" s="187"/>
    </row>
    <row r="21" spans="4:18" x14ac:dyDescent="0.25">
      <c r="D21" s="193" t="s">
        <v>31</v>
      </c>
      <c r="E21" s="191" t="s">
        <v>152</v>
      </c>
      <c r="F21" s="193">
        <f>COUNTIF(Station!$I:$I,Sheet2!E21)</f>
        <v>2</v>
      </c>
      <c r="G21" s="193">
        <f>COUNTIFS(Station!$I:$I,Sheet2!E21,Station!$O:$O,Sheet2!$G$4)</f>
        <v>1</v>
      </c>
      <c r="H21" s="193">
        <f>COUNTIFS(Station!$I:$I,Sheet2!E21,Station!$O:$O,"")</f>
        <v>0</v>
      </c>
      <c r="I21" s="193">
        <f>COUNTIFS(Station!$I:$I,Sheet2!E21,Station!$O:$O,Sheet2!$I$4)</f>
        <v>1</v>
      </c>
      <c r="J21" s="193">
        <f>COUNTIFS(Station!$I:$I,Sheet2!E21,Station!$O:$O,Sheet2!$J$4)</f>
        <v>0</v>
      </c>
      <c r="K21" s="187"/>
      <c r="L21" s="201">
        <v>2488</v>
      </c>
      <c r="M21" s="201">
        <v>6100</v>
      </c>
      <c r="N21" s="187"/>
      <c r="O21" s="187">
        <f t="shared" si="3"/>
        <v>2</v>
      </c>
      <c r="P21" s="187">
        <f t="shared" si="4"/>
        <v>0</v>
      </c>
      <c r="Q21" s="187"/>
      <c r="R21" s="187"/>
    </row>
    <row r="22" spans="4:18" x14ac:dyDescent="0.25">
      <c r="D22" s="193" t="s">
        <v>31</v>
      </c>
      <c r="E22" s="191" t="s">
        <v>173</v>
      </c>
      <c r="F22" s="193">
        <v>1</v>
      </c>
      <c r="G22" s="193">
        <v>0</v>
      </c>
      <c r="H22" s="193">
        <f>COUNTIFS(Station!$I:$I,Sheet2!E22,Station!$O:$O,"")</f>
        <v>1</v>
      </c>
      <c r="I22" s="193">
        <f>COUNTIFS(Station!$I:$I,Sheet2!E22,Station!$O:$O,Sheet2!$I$4)</f>
        <v>0</v>
      </c>
      <c r="J22" s="193">
        <f>COUNTIFS(Station!$I:$I,Sheet2!E22,Station!$O:$O,Sheet2!$J$4)</f>
        <v>0</v>
      </c>
      <c r="K22" s="187"/>
      <c r="L22" s="201">
        <v>3938</v>
      </c>
      <c r="M22" s="201">
        <v>5990</v>
      </c>
      <c r="N22" s="187"/>
      <c r="O22" s="187">
        <f t="shared" si="3"/>
        <v>1</v>
      </c>
      <c r="P22" s="187">
        <f t="shared" si="4"/>
        <v>0</v>
      </c>
      <c r="Q22" s="187"/>
      <c r="R22" s="187"/>
    </row>
    <row r="23" spans="4:18" x14ac:dyDescent="0.25">
      <c r="D23" s="193" t="s">
        <v>31</v>
      </c>
      <c r="E23" s="191" t="s">
        <v>234</v>
      </c>
      <c r="F23" s="193">
        <f>COUNTIF(Station!$I:$I,Sheet2!E23)</f>
        <v>1</v>
      </c>
      <c r="G23" s="193">
        <f>COUNTIFS(Station!$I:$I,Sheet2!E23,Station!$O:$O,Sheet2!$G$4)</f>
        <v>0</v>
      </c>
      <c r="H23" s="193">
        <f>COUNTIFS(Station!$I:$I,Sheet2!E23,Station!$O:$O,"")</f>
        <v>1</v>
      </c>
      <c r="I23" s="193">
        <f>COUNTIFS(Station!$I:$I,Sheet2!E23,Station!$O:$O,Sheet2!$I$4)</f>
        <v>0</v>
      </c>
      <c r="J23" s="193">
        <f>COUNTIFS(Station!$I:$I,Sheet2!E23,Station!$O:$O,Sheet2!$J$4)</f>
        <v>0</v>
      </c>
      <c r="K23" s="187"/>
      <c r="L23" s="201">
        <v>4094</v>
      </c>
      <c r="M23" s="201">
        <v>6100</v>
      </c>
      <c r="N23" s="187"/>
      <c r="O23" s="187">
        <f t="shared" si="3"/>
        <v>1</v>
      </c>
      <c r="P23" s="187">
        <f t="shared" si="4"/>
        <v>0</v>
      </c>
      <c r="Q23" s="187"/>
      <c r="R23" s="187"/>
    </row>
    <row r="24" spans="4:18" s="186" customFormat="1" x14ac:dyDescent="0.25">
      <c r="D24" s="195" t="s">
        <v>31</v>
      </c>
      <c r="E24" s="196" t="s">
        <v>265</v>
      </c>
      <c r="F24" s="195">
        <f>SUM(F17:F23)</f>
        <v>15</v>
      </c>
      <c r="G24" s="195">
        <f t="shared" ref="G24:J24" si="6">SUM(G17:G23)</f>
        <v>5</v>
      </c>
      <c r="H24" s="195">
        <f t="shared" si="6"/>
        <v>7</v>
      </c>
      <c r="I24" s="195">
        <f t="shared" si="6"/>
        <v>3</v>
      </c>
      <c r="J24" s="195">
        <f t="shared" si="6"/>
        <v>0</v>
      </c>
      <c r="K24" s="188"/>
      <c r="L24" s="188"/>
      <c r="M24" s="188"/>
      <c r="N24" s="188"/>
      <c r="O24" s="187">
        <f t="shared" si="3"/>
        <v>15</v>
      </c>
      <c r="P24" s="187">
        <f t="shared" si="4"/>
        <v>0</v>
      </c>
      <c r="Q24" s="188"/>
      <c r="R24" s="188"/>
    </row>
    <row r="25" spans="4:18" x14ac:dyDescent="0.25">
      <c r="D25" s="193" t="s">
        <v>13</v>
      </c>
      <c r="E25" s="194" t="s">
        <v>89</v>
      </c>
      <c r="F25" s="193">
        <v>1</v>
      </c>
      <c r="G25" s="193">
        <v>0</v>
      </c>
      <c r="H25" s="193">
        <v>1</v>
      </c>
      <c r="I25" s="193">
        <v>0</v>
      </c>
      <c r="J25" s="193">
        <v>0</v>
      </c>
      <c r="K25" s="187"/>
      <c r="L25" s="201">
        <v>3250</v>
      </c>
      <c r="M25" s="201">
        <v>4411.553006436262</v>
      </c>
      <c r="N25" s="187"/>
      <c r="O25" s="187">
        <f t="shared" si="3"/>
        <v>1</v>
      </c>
      <c r="P25" s="187">
        <f t="shared" si="4"/>
        <v>0</v>
      </c>
      <c r="Q25" s="187"/>
      <c r="R25" s="187"/>
    </row>
    <row r="26" spans="4:18" x14ac:dyDescent="0.25">
      <c r="D26" s="193" t="s">
        <v>13</v>
      </c>
      <c r="E26" s="194" t="s">
        <v>189</v>
      </c>
      <c r="F26" s="193">
        <f>COUNTIF(Station!$I:$I,Sheet2!E26)</f>
        <v>1</v>
      </c>
      <c r="G26" s="193">
        <v>0</v>
      </c>
      <c r="H26" s="193">
        <v>1</v>
      </c>
      <c r="I26" s="193">
        <v>0</v>
      </c>
      <c r="J26" s="193">
        <v>0</v>
      </c>
      <c r="K26" s="187"/>
      <c r="L26" s="201">
        <v>3250</v>
      </c>
      <c r="M26" s="201">
        <v>4388.4454167676131</v>
      </c>
      <c r="N26" s="187"/>
      <c r="O26" s="187">
        <f t="shared" si="3"/>
        <v>1</v>
      </c>
      <c r="P26" s="187">
        <f t="shared" si="4"/>
        <v>0</v>
      </c>
      <c r="Q26" s="187"/>
      <c r="R26" s="187"/>
    </row>
    <row r="27" spans="4:18" s="186" customFormat="1" x14ac:dyDescent="0.25">
      <c r="D27" s="195" t="s">
        <v>13</v>
      </c>
      <c r="E27" s="196" t="s">
        <v>265</v>
      </c>
      <c r="F27" s="195">
        <f>SUM(F25:F26)</f>
        <v>2</v>
      </c>
      <c r="G27" s="195">
        <f t="shared" ref="G27:J27" si="7">SUM(G25:G26)</f>
        <v>0</v>
      </c>
      <c r="H27" s="195">
        <f t="shared" si="7"/>
        <v>2</v>
      </c>
      <c r="I27" s="195">
        <f t="shared" si="7"/>
        <v>0</v>
      </c>
      <c r="J27" s="195">
        <f t="shared" si="7"/>
        <v>0</v>
      </c>
      <c r="K27" s="188"/>
      <c r="L27" s="188"/>
      <c r="M27" s="188"/>
      <c r="N27" s="188"/>
      <c r="O27" s="187">
        <f t="shared" si="3"/>
        <v>2</v>
      </c>
      <c r="P27" s="187">
        <f t="shared" si="4"/>
        <v>0</v>
      </c>
      <c r="Q27" s="188"/>
      <c r="R27" s="188"/>
    </row>
    <row r="28" spans="4:18" x14ac:dyDescent="0.25">
      <c r="D28" s="193" t="s">
        <v>266</v>
      </c>
      <c r="E28" s="191" t="s">
        <v>17</v>
      </c>
      <c r="F28" s="193">
        <v>47</v>
      </c>
      <c r="G28" s="193">
        <v>3</v>
      </c>
      <c r="H28" s="193">
        <f>COUNTIFS(Station!$I:$I,Sheet2!E28,Station!$O:$O,"",Station!$C:$C,"RSR")</f>
        <v>10</v>
      </c>
      <c r="I28" s="193">
        <v>4</v>
      </c>
      <c r="J28" s="193">
        <f>COUNTIFS(Station!$I:$I,Sheet2!E28,Station!$O:$O,Sheet2!$J$4)</f>
        <v>34</v>
      </c>
      <c r="K28" s="187"/>
      <c r="L28" s="201">
        <v>3800</v>
      </c>
      <c r="M28" s="201">
        <v>7110</v>
      </c>
      <c r="N28" s="187"/>
      <c r="O28" s="187">
        <f t="shared" si="3"/>
        <v>51</v>
      </c>
      <c r="P28" s="187">
        <f t="shared" si="4"/>
        <v>4</v>
      </c>
      <c r="Q28" s="187"/>
      <c r="R28" s="187"/>
    </row>
    <row r="29" spans="4:18" x14ac:dyDescent="0.25">
      <c r="D29" s="193" t="s">
        <v>266</v>
      </c>
      <c r="E29" s="191" t="s">
        <v>236</v>
      </c>
      <c r="F29" s="193">
        <v>1</v>
      </c>
      <c r="G29" s="193">
        <v>0</v>
      </c>
      <c r="H29" s="193">
        <v>1</v>
      </c>
      <c r="I29" s="193">
        <v>0</v>
      </c>
      <c r="J29" s="193">
        <v>0</v>
      </c>
      <c r="K29" s="187"/>
      <c r="L29" s="201">
        <v>3800</v>
      </c>
      <c r="M29" s="201">
        <v>7110</v>
      </c>
      <c r="N29" s="187"/>
      <c r="O29" s="187">
        <f t="shared" si="3"/>
        <v>1</v>
      </c>
      <c r="P29" s="187">
        <f t="shared" si="4"/>
        <v>0</v>
      </c>
      <c r="Q29" s="187"/>
      <c r="R29" s="187"/>
    </row>
    <row r="30" spans="4:18" s="186" customFormat="1" x14ac:dyDescent="0.25">
      <c r="D30" s="195" t="s">
        <v>266</v>
      </c>
      <c r="E30" s="196" t="s">
        <v>265</v>
      </c>
      <c r="F30" s="195">
        <f>SUM(F28:F29)</f>
        <v>48</v>
      </c>
      <c r="G30" s="195">
        <f t="shared" ref="G30:J30" si="8">SUM(G28:G29)</f>
        <v>3</v>
      </c>
      <c r="H30" s="195">
        <f t="shared" si="8"/>
        <v>11</v>
      </c>
      <c r="I30" s="195">
        <f t="shared" si="8"/>
        <v>4</v>
      </c>
      <c r="J30" s="195">
        <f t="shared" si="8"/>
        <v>34</v>
      </c>
      <c r="K30" s="188"/>
      <c r="L30" s="188"/>
      <c r="M30" s="188"/>
      <c r="N30" s="188"/>
      <c r="O30" s="187">
        <f t="shared" si="3"/>
        <v>52</v>
      </c>
      <c r="P30" s="187">
        <f t="shared" si="4"/>
        <v>4</v>
      </c>
      <c r="Q30" s="188"/>
      <c r="R30" s="188"/>
    </row>
    <row r="31" spans="4:18" s="190" customFormat="1" x14ac:dyDescent="0.25">
      <c r="D31" s="197" t="s">
        <v>265</v>
      </c>
      <c r="E31" s="198" t="s">
        <v>264</v>
      </c>
      <c r="F31" s="197">
        <f>+F30+F27+F24+F16+F12</f>
        <v>160</v>
      </c>
      <c r="G31" s="197">
        <f t="shared" ref="G31:J31" si="9">+G30+G27+G24+G16+G12</f>
        <v>24</v>
      </c>
      <c r="H31" s="197">
        <f t="shared" si="9"/>
        <v>81</v>
      </c>
      <c r="I31" s="197">
        <f t="shared" si="9"/>
        <v>25</v>
      </c>
      <c r="J31" s="197">
        <f t="shared" si="9"/>
        <v>34</v>
      </c>
      <c r="K31" s="189"/>
      <c r="L31" s="202"/>
      <c r="M31" s="202"/>
      <c r="N31" s="189"/>
      <c r="O31" s="187">
        <f t="shared" si="3"/>
        <v>164</v>
      </c>
      <c r="P31" s="187">
        <f t="shared" si="4"/>
        <v>4</v>
      </c>
      <c r="Q31" s="189"/>
      <c r="R31" s="189"/>
    </row>
    <row r="32" spans="4:18" x14ac:dyDescent="0.25">
      <c r="D32" s="193" t="s">
        <v>55</v>
      </c>
      <c r="E32" s="191" t="s">
        <v>17</v>
      </c>
      <c r="F32" s="193">
        <v>9</v>
      </c>
      <c r="G32" s="193">
        <v>0</v>
      </c>
      <c r="H32" s="193">
        <v>6</v>
      </c>
      <c r="I32" s="193">
        <v>3</v>
      </c>
      <c r="J32" s="193">
        <v>0</v>
      </c>
      <c r="K32" s="187"/>
      <c r="L32" s="201">
        <v>4603</v>
      </c>
      <c r="M32" s="201">
        <v>11207</v>
      </c>
      <c r="N32" s="187"/>
      <c r="O32" s="187">
        <f t="shared" ref="O32:O33" si="10">SUM(G32:J32)</f>
        <v>9</v>
      </c>
      <c r="P32" s="187">
        <f t="shared" ref="P32:P33" si="11">+O32-F32</f>
        <v>0</v>
      </c>
      <c r="Q32" s="187"/>
      <c r="R32" s="187"/>
    </row>
    <row r="33" spans="4:18" s="190" customFormat="1" x14ac:dyDescent="0.25">
      <c r="D33" s="197" t="s">
        <v>265</v>
      </c>
      <c r="E33" s="199" t="s">
        <v>267</v>
      </c>
      <c r="F33" s="197">
        <f>SUM(F31:F32)</f>
        <v>169</v>
      </c>
      <c r="G33" s="197">
        <f t="shared" ref="G33:J33" si="12">SUM(G31:G32)</f>
        <v>24</v>
      </c>
      <c r="H33" s="197">
        <f t="shared" si="12"/>
        <v>87</v>
      </c>
      <c r="I33" s="197">
        <f t="shared" si="12"/>
        <v>28</v>
      </c>
      <c r="J33" s="197">
        <f t="shared" si="12"/>
        <v>34</v>
      </c>
      <c r="K33" s="189"/>
      <c r="L33" s="202"/>
      <c r="M33" s="202"/>
      <c r="N33" s="189"/>
      <c r="O33" s="187">
        <f t="shared" si="10"/>
        <v>173</v>
      </c>
      <c r="P33" s="187">
        <f t="shared" si="11"/>
        <v>4</v>
      </c>
      <c r="Q33" s="189"/>
      <c r="R33" s="189"/>
    </row>
  </sheetData>
  <autoFilter ref="D4:P33" xr:uid="{1D955460-C50B-4B8C-A639-56AE4105AC8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Station</vt:lpstr>
      <vt:lpstr>210</vt:lpstr>
      <vt:lpstr>500</vt:lpstr>
      <vt:lpstr>660</vt:lpstr>
      <vt:lpstr>Sheet3</vt:lpstr>
      <vt:lpstr>Project 660</vt:lpstr>
      <vt:lpstr>Sheet1</vt:lpstr>
      <vt:lpstr>Sheet2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Bhusawal58</dc:creator>
  <cp:lastModifiedBy>Bhusawal47</cp:lastModifiedBy>
  <cp:lastPrinted>2025-03-12T03:40:04Z</cp:lastPrinted>
  <dcterms:created xsi:type="dcterms:W3CDTF">2025-03-03T03:56:57Z</dcterms:created>
  <dcterms:modified xsi:type="dcterms:W3CDTF">2026-01-19T10:04:39Z</dcterms:modified>
</cp:coreProperties>
</file>