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5.Aug-25 Part I/"/>
    </mc:Choice>
  </mc:AlternateContent>
  <xr:revisionPtr revIDLastSave="16" documentId="13_ncr:1_{7E662065-FB16-4003-BF9B-471F9B7A5DAB}" xr6:coauthVersionLast="47" xr6:coauthVersionMax="47" xr10:uidLastSave="{719FCA8B-F0AA-4999-8CC5-A77558E13517}"/>
  <bookViews>
    <workbookView xWindow="-120" yWindow="-120" windowWidth="29040" windowHeight="15720" tabRatio="917" activeTab="1" xr2:uid="{00000000-000D-0000-FFFF-FFFF00000000}"/>
  </bookViews>
  <sheets>
    <sheet name="660 CD" sheetId="216" r:id="rId1"/>
    <sheet name="660 GCV DETAILS" sheetId="17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>#REF!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>#REF!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>#REF!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>#REF!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>#REF!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>#REF!</definedName>
    <definedName name="______________SCH6">#REF!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>#REF!</definedName>
    <definedName name="_____________SCH6">#REF!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>#REF!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>#REF!</definedName>
    <definedName name="___________SCH6">#REF!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>#REF!</definedName>
    <definedName name="__________SCH6">#REF!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>#REF!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>#REF!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>#REF!</definedName>
    <definedName name="_____SCH6">#REF!</definedName>
    <definedName name="_____XL__ENTER_UNIT">#REF!</definedName>
    <definedName name="____SCH6">#REF!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>#REF!</definedName>
    <definedName name="___123Graph_AI_II_PLF">#REF!</definedName>
    <definedName name="___123Graph_BI_II_PLF">#REF!</definedName>
    <definedName name="___123Graph_CI_II_PLF">#REF!</definedName>
    <definedName name="___123Graph_XI_II_PLF">#REF!</definedName>
    <definedName name="___INDEX_SHEET___ASAP_Utilities">#REF!</definedName>
    <definedName name="___SCH6">#REF!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123Graph_A" hidden="1">#REF!</definedName>
    <definedName name="__123Graph_AGraph4" hidden="1">#REF!</definedName>
    <definedName name="__123Graph_AI_II_PLF">#REF!</definedName>
    <definedName name="__123Graph_ASTNPLF" hidden="1">#REF!</definedName>
    <definedName name="__123Graph_B" hidden="1">#REF!</definedName>
    <definedName name="__123Graph_BGraph4" hidden="1">#REF!</definedName>
    <definedName name="__123Graph_BI_II_PLF">#REF!</definedName>
    <definedName name="__123Graph_BSTNPLF" hidden="1">#REF!</definedName>
    <definedName name="__123Graph_C" hidden="1">#REF!</definedName>
    <definedName name="__123Graph_CGraph4" hidden="1">#REF!</definedName>
    <definedName name="__123Graph_CI_II_PLF">#REF!</definedName>
    <definedName name="__123Graph_CSTNPF1">#REF!</definedName>
    <definedName name="__123Graph_CSTNPLF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I_II_PLF">#REF!</definedName>
    <definedName name="__123Graph_XSTNPLF" hidden="1">#REF!</definedName>
    <definedName name="__ABC660">#REF!</definedName>
    <definedName name="__Cur3">#REF!</definedName>
    <definedName name="__DOWN_10__GOTO">#REF!</definedName>
    <definedName name="__ES84__EW84_0.">#REF!</definedName>
    <definedName name="__GOTO_EP84__AV">#REF!</definedName>
    <definedName name="__SCH6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>#REF!</definedName>
    <definedName name="_1___123Graph_AI_II_PLF" hidden="1">#REF!</definedName>
    <definedName name="_12__123Graph_BI_II_PLF" hidden="1">#REF!</definedName>
    <definedName name="_123">#REF!</definedName>
    <definedName name="_123Graph_B" hidden="1">#REF!</definedName>
    <definedName name="_18__123Graph_CI_II_PLF" hidden="1">#REF!</definedName>
    <definedName name="_2___123Graph_BI_II_PLF" hidden="1">#REF!</definedName>
    <definedName name="_24__123Graph_XI_II_PLF" hidden="1">#REF!</definedName>
    <definedName name="_3___123Graph_CI_II_PLF" hidden="1">#REF!</definedName>
    <definedName name="_4___123Graph_XI_II_PLF" hidden="1">#REF!</definedName>
    <definedName name="_5">#REF!</definedName>
    <definedName name="_5__123Graph_AI_II_PLF" hidden="1">#REF!</definedName>
    <definedName name="_6">#REF!</definedName>
    <definedName name="_6__123Graph_AI_II_PLF" hidden="1">#REF!</definedName>
    <definedName name="_6__123Graph_BI_II_PLF" hidden="1">#REF!</definedName>
    <definedName name="_7__123Graph_CI_II_PLF" hidden="1">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OWN_9__RIGHT_">#REF!</definedName>
    <definedName name="_e">#REF!</definedName>
    <definedName name="_f">#REF!</definedName>
    <definedName name="_Fill" hidden="1">#REF!</definedName>
    <definedName name="_xlnm._FilterDatabase" localSheetId="1" hidden="1">'660 GCV DETAILS'!$G$1:$G$125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>#REF!</definedName>
    <definedName name="_Key1" hidden="1">#REF!</definedName>
    <definedName name="_Key2" hidden="1">#REF!</definedName>
    <definedName name="_n">#REF!</definedName>
    <definedName name="_NEW23">#REF!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V_DOWN_6__LEF">#REF!</definedName>
    <definedName name="_s">#REF!</definedName>
    <definedName name="_SCH6">#REF!</definedName>
    <definedName name="_Sort" hidden="1">#REF!</definedName>
    <definedName name="_SUM_DI14..DI21">#REF!</definedName>
    <definedName name="_SUM_DI22..DI29">#REF!</definedName>
    <definedName name="_Table1_Out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GPD_GOTO_CO10">#REF!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>#REF!</definedName>
    <definedName name="_ZP2">#REF!</definedName>
    <definedName name="_ZP3">#REF!</definedName>
    <definedName name="_ZP4">#REF!</definedName>
    <definedName name="A">#REF!</definedName>
    <definedName name="AC">#REF!</definedName>
    <definedName name="adfad">#REF!</definedName>
    <definedName name="ADL.63">#REF!</definedName>
    <definedName name="ADTL">#REF!</definedName>
    <definedName name="aed">#REF!</definedName>
    <definedName name="AERWST">[1]CE!#REF!</definedName>
    <definedName name="AETUJ">#REF!</definedName>
    <definedName name="anand">#REF!</definedName>
    <definedName name="anx">#REF!</definedName>
    <definedName name="aps">#REF!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NamedRange" hidden="1">2</definedName>
    <definedName name="AS2ReportLS" hidden="1">1</definedName>
    <definedName name="AS2SyncStepLS" hidden="1">0</definedName>
    <definedName name="AS2VersionLS" hidden="1">300</definedName>
    <definedName name="asd">#REF!</definedName>
    <definedName name="ASDASD123" hidden="1">#REF!</definedName>
    <definedName name="asdf">#REF!</definedName>
    <definedName name="ASRTJ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[2]CE!#REF!</definedName>
    <definedName name="atrws" hidden="1">[3]CE!#REF!</definedName>
    <definedName name="AuBhu0910">#REF!</definedName>
    <definedName name="AuBhu101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>#REF!</definedName>
    <definedName name="B5210MW">#REF!</definedName>
    <definedName name="bb">#REF!</definedName>
    <definedName name="bbv">#REF!</definedName>
    <definedName name="BG_Del" hidden="1">15</definedName>
    <definedName name="BG_Ins" hidden="1">4</definedName>
    <definedName name="BG_Mod" hidden="1">6</definedName>
    <definedName name="bh">#REF!</definedName>
    <definedName name="BhuResLife">#REF!</definedName>
    <definedName name="Bhus45ResLife16">#REF!</definedName>
    <definedName name="Bhusawal3BL17">#REF!</definedName>
    <definedName name="BhusResLife16">#REF!</definedName>
    <definedName name="BhusResLife17">#REF!</definedName>
    <definedName name="blank_sheet">#REF!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o">#REF!</definedName>
    <definedName name="CoAdd">#REF!</definedName>
    <definedName name="CoName">#REF!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>#REF!</definedName>
    <definedName name="dargfs">#REF!</definedName>
    <definedName name="_xlnm.Database">#REF!</definedName>
    <definedName name="Date">#REF!</definedName>
    <definedName name="DATJH">#REF!</definedName>
    <definedName name="dd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hidden="1">{"'Detail Summary'!$A$1:$F$83"}</definedName>
    <definedName name="df">#REF!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[3]CE!#REF!</definedName>
    <definedName name="DLYREVIEW">#REF!</definedName>
    <definedName name="dpc">#REF!</definedName>
    <definedName name="dr">#REF!</definedName>
    <definedName name="drfh">#REF!</definedName>
    <definedName name="drhfdhfd">#REF!</definedName>
    <definedName name="drsf">#REF!</definedName>
    <definedName name="ds">#REF!</definedName>
    <definedName name="dsa">#REF!</definedName>
    <definedName name="dsag">#REF!</definedName>
    <definedName name="dscdscds">#REF!</definedName>
    <definedName name="dsf">#REF!</definedName>
    <definedName name="dsgsgd" hidden="1">[2]CE!#REF!</definedName>
    <definedName name="dyj">#REF!</definedName>
    <definedName name="dz">(#REF!,#REF!)</definedName>
    <definedName name="dzf">[4]CE!#REF!</definedName>
    <definedName name="dzs">(#REF!,#REF!)</definedName>
    <definedName name="e" hidden="1">{"'Detail Summary'!$A$1:$F$83"}</definedName>
    <definedName name="E_315MVA_Addl_Page1">#REF!</definedName>
    <definedName name="E_315MVA_Addl_Page2">#REF!</definedName>
    <definedName name="easd">[1]CE!#REF!</definedName>
    <definedName name="ed">#REF!</definedName>
    <definedName name="er">#REF!</definedName>
    <definedName name="Erai_level">#REF!</definedName>
    <definedName name="Esc_AGExp">#REF!</definedName>
    <definedName name="Esc_Coal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xc" hidden="1">{"'Sheet1'!$A$4386:$N$4591"}</definedName>
    <definedName name="Excel_BuiltIn_Print_Area">#REF!</definedName>
    <definedName name="f">#REF!</definedName>
    <definedName name="FAX">#REF!</definedName>
    <definedName name="fc">#REF!</definedName>
    <definedName name="fd">#REF!</definedName>
    <definedName name="fdfd">#REF!</definedName>
    <definedName name="fdg">#REF!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ffg">#REF!</definedName>
    <definedName name="fsh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>#REF!</definedName>
    <definedName name="g">#REF!</definedName>
    <definedName name="gdfgg">#REF!</definedName>
    <definedName name="gdg" hidden="1">[2]CE!#REF!</definedName>
    <definedName name="gdhfdhfd">#REF!</definedName>
    <definedName name="gdsf">#REF!</definedName>
    <definedName name="gdsgdsgs" hidden="1">[2]CE!#REF!</definedName>
    <definedName name="geg">#REF!</definedName>
    <definedName name="gf">#REF!</definedName>
    <definedName name="gfd">#REF!</definedName>
    <definedName name="gfdh">#REF!</definedName>
    <definedName name="gfgf" hidden="1">#REF!</definedName>
    <definedName name="gfh">[1]CE!#REF!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j">#REF!</definedName>
    <definedName name="gjghhg">#REF!</definedName>
    <definedName name="gk0901int" hidden="1">{#N/A,#N/A,FALSE,"PMTABB";#N/A,#N/A,FALSE,"PMTABB"}</definedName>
    <definedName name="gl">[1]CE!#REF!</definedName>
    <definedName name="GR">#REF!</definedName>
    <definedName name="gs">#REF!</definedName>
    <definedName name="gsd">#REF!</definedName>
    <definedName name="gse">[1]CE!#REF!</definedName>
    <definedName name="gsfd">#REF!</definedName>
    <definedName name="gtsd">#REF!</definedName>
    <definedName name="h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>#REF!</definedName>
    <definedName name="hgj">#REF!</definedName>
    <definedName name="hgz">#REF!</definedName>
    <definedName name="hh" hidden="1">{"'Detail Summary'!$A$1:$F$83"}</definedName>
    <definedName name="hjf" hidden="1">[2]CE!#REF!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_CodePage" hidden="1">1252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>#REF!</definedName>
    <definedName name="HydroResLife16">#REF!</definedName>
    <definedName name="ICRP">#REF!</definedName>
    <definedName name="icrplist">#REF!</definedName>
    <definedName name="Inflationfactor">#REF!</definedName>
    <definedName name="Insurance_money_received">SUM(#REF!)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EST">#N/A</definedName>
    <definedName name="iowc16">#REF!</definedName>
    <definedName name="iowc17onwards">#REF!</definedName>
    <definedName name="Iowc18">#REF!</definedName>
    <definedName name="Iowc19onwards">#REF!</definedName>
    <definedName name="IsCircular">#REF!</definedName>
    <definedName name="ITEM_NO">"stock"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[2]CE!#REF!</definedName>
    <definedName name="jhl">[1]CE!#REF!</definedName>
    <definedName name="jjjj" hidden="1">[5]CE!#REF!</definedName>
    <definedName name="JJTSRF">#REF!</definedName>
    <definedName name="jk">#REF!</definedName>
    <definedName name="JLH">[1]CE!#REF!</definedName>
    <definedName name="jt">#REF!</definedName>
    <definedName name="juu56tgj">#REF!</definedName>
    <definedName name="JYT">[1]CE!#REF!</definedName>
    <definedName name="k.jg.kjg">[1]CE!#REF!</definedName>
    <definedName name="K2000_">#N/A</definedName>
    <definedName name="Kha5ResLife">#REF!</definedName>
    <definedName name="Khap5ResLife16">#REF!</definedName>
    <definedName name="khaperkheda">#REF!</definedName>
    <definedName name="KhapResLife16">#REF!</definedName>
    <definedName name="KhaResLife">#REF!</definedName>
    <definedName name="KJG">[1]CE!#REF!</definedName>
    <definedName name="KJG.">[1]CE!#REF!</definedName>
    <definedName name="kjh">#REF!</definedName>
    <definedName name="kjhl">(#REF!,#REF!)</definedName>
    <definedName name="KoraResLife16">#REF!</definedName>
    <definedName name="KoraResLife17">#REF!</definedName>
    <definedName name="KorResLife">#REF!</definedName>
    <definedName name="kuf">#REF!</definedName>
    <definedName name="kujg">#REF!</definedName>
    <definedName name="l">[1]CE!#REF!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ist_1">#REF!</definedName>
    <definedName name="lkl">[1]CE!#REF!</definedName>
    <definedName name="LTR_M_NEW">#REF!</definedName>
    <definedName name="LTR_MOR">#REF!</definedName>
    <definedName name="m">#REF!</definedName>
    <definedName name="mbhv">[1]CE!#REF!</definedName>
    <definedName name="mc">#REF!</definedName>
    <definedName name="MethodAcc">#REF!</definedName>
    <definedName name="mfhx">#REF!</definedName>
    <definedName name="mhdt" hidden="1">[3]CE!#REF!</definedName>
    <definedName name="mhgd" hidden="1">[3]CE!#REF!</definedName>
    <definedName name="MHM">#REF!</definedName>
    <definedName name="MONTH">#REF!</definedName>
    <definedName name="MStVal">#REF!</definedName>
    <definedName name="name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hidden="1">#REF!</definedName>
    <definedName name="NParliResLife">#REF!</definedName>
    <definedName name="Number_of_Payments">#N/A</definedName>
    <definedName name="O">#REF!</definedName>
    <definedName name="officeq">#REF!</definedName>
    <definedName name="Oil_page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rasBL17">#REF!</definedName>
    <definedName name="ParasResLife">#REF!</definedName>
    <definedName name="ParasResLife16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op_Ratio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 localSheetId="0">'660 CD'!$C$5:$T$24</definedName>
    <definedName name="_xlnm.Print_Area" localSheetId="1">'660 GCV DETAILS'!$B$1:$G$150</definedName>
    <definedName name="_xlnm.Print_Area">#REF!</definedName>
    <definedName name="PRINT_AREA_MI">#REF!</definedName>
    <definedName name="_xlnm.Print_Titles">#REF!</definedName>
    <definedName name="PrintPG1">#REF!</definedName>
    <definedName name="PUR">#N/A</definedName>
    <definedName name="PY">#REF!</definedName>
    <definedName name="q">#REF!,#REF!</definedName>
    <definedName name="rf">#REF!</definedName>
    <definedName name="rhfs">#REF!</definedName>
    <definedName name="RJYT">#REF!</definedName>
    <definedName name="RMB">#REF!</definedName>
    <definedName name="ROEFY1718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sd">#REF!</definedName>
    <definedName name="RSIN">#REF!</definedName>
    <definedName name="RSWTJY">#REF!</definedName>
    <definedName name="RSYTJ">#REF!</definedName>
    <definedName name="RUJ6T">[6]CE!#REF!</definedName>
    <definedName name="ryt">#REF!</definedName>
    <definedName name="rz">#REF!</definedName>
    <definedName name="S">#REF!</definedName>
    <definedName name="S_CY_End_Data">#REF!</definedName>
    <definedName name="sa">#REF!</definedName>
    <definedName name="saed">#REF!</definedName>
    <definedName name="SANAND" hidden="1">{"'Sheet1'!$A$4386:$N$4591"}</definedName>
    <definedName name="sch4.1">#REF!</definedName>
    <definedName name="SCHv">#REF!</definedName>
    <definedName name="sd">#REF!</definedName>
    <definedName name="SDF">#REF!</definedName>
    <definedName name="sdfgdfg">#REF!</definedName>
    <definedName name="SDJH">[1]CE!#REF!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[1]CE!#REF!</definedName>
    <definedName name="SFRTJH">[1]CE!#REF!</definedName>
    <definedName name="SFYJ">#REF!</definedName>
    <definedName name="sg">#REF!</definedName>
    <definedName name="shft1">#REF!</definedName>
    <definedName name="shftI">#REF!</definedName>
    <definedName name="shweta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[1]CE!#REF!</definedName>
    <definedName name="SRJTY">#REF!</definedName>
    <definedName name="SRJY">[6]CE!#REF!</definedName>
    <definedName name="SRJYT">[6]CE!#REF!</definedName>
    <definedName name="SRTJ">#REF!</definedName>
    <definedName name="SRTYJ">#REF!</definedName>
    <definedName name="SRYJ">[6]CE!#REF!</definedName>
    <definedName name="SRYTJ">#REF!</definedName>
    <definedName name="ss">#REF!</definedName>
    <definedName name="States">#REF!</definedName>
    <definedName name="STJ">#REF!</definedName>
    <definedName name="stjelu" hidden="1">[3]CE!#REF!</definedName>
    <definedName name="stjsk" hidden="1">[3]CE!#REF!</definedName>
    <definedName name="STX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otal_exposure_curr_rate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[3]CE!#REF!</definedName>
    <definedName name="ukyr">#REF!</definedName>
    <definedName name="uNIT1">#REF!</definedName>
    <definedName name="uNIT2">#REF!</definedName>
    <definedName name="uNIT3">#REF!</definedName>
    <definedName name="UranResLife">#REF!</definedName>
    <definedName name="UranResLife16">#REF!</definedName>
    <definedName name="uryk" hidden="1">[3]CE!#REF!</definedName>
    <definedName name="USDPP">#REF!</definedName>
    <definedName name="uyf">#REF!</definedName>
    <definedName name="values">#REF!,#REF!,#REF!</definedName>
    <definedName name="VALuta">#REF!</definedName>
    <definedName name="VHBM">#REF!</definedName>
    <definedName name="W">#REF!</definedName>
    <definedName name="was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s">#REF!</definedName>
    <definedName name="WFQKJG">[1]CE!#REF!</definedName>
    <definedName name="wfsf">#REF!</definedName>
    <definedName name="Working_capital_Rate_of_Interest_for_FY_10_11">#REF!</definedName>
    <definedName name="wrn.AA." hidden="1">{#N/A,#N/A,FALSE,"PMTABB";#N/A,#N/A,FALSE,"PMTABB"}</definedName>
    <definedName name="wrn.Aging._.and._.Trend._.Analysis." hidden="1">{#N/A,#N/A,FALSE,"Aging Summary";#N/A,#N/A,FALSE,"Ratio Analysis";#N/A,#N/A,FALSE,"Test 120 Day Accts";#N/A,#N/A,FALSE,"Tickmarks"}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hidden="1">#REF!</definedName>
    <definedName name="X1_">#REF!</definedName>
    <definedName name="X11__?___QUIT_">#REF!</definedName>
    <definedName name="xdtxdgf">(#REF!,#REF!)</definedName>
    <definedName name="XRefColumnsCount" hidden="1">2</definedName>
    <definedName name="XRefCopyRangeCount" hidden="1">2</definedName>
    <definedName name="XRefPasteRangeCount" hidden="1">2</definedName>
    <definedName name="xsxa" hidden="1">{"'Sheet1'!$A$4386:$N$4591"}</definedName>
    <definedName name="xx">#REF!</definedName>
    <definedName name="xxx" hidden="1">#REF!</definedName>
    <definedName name="xxxx" hidden="1">#REF!</definedName>
    <definedName name="xzgxfgh">#REF!</definedName>
    <definedName name="y">#REF!</definedName>
    <definedName name="ydjk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[1]CE!#REF!</definedName>
    <definedName name="yfjfyj">#REF!</definedName>
    <definedName name="yfu">#REF!</definedName>
    <definedName name="yh">#REF!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'[7]04REL'!#REF!</definedName>
    <definedName name="ZDFH">#REF!</definedName>
    <definedName name="ZDGHJ">#REF!</definedName>
    <definedName name="zdsf">#REF!</definedName>
    <definedName name="zdtf">#REF!</definedName>
    <definedName name="zrdf">[1]CE!#REF!</definedName>
    <definedName name="zsr">#REF!</definedName>
    <definedName name="zsr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216" l="1"/>
  <c r="C115" i="176" l="1"/>
  <c r="G115" i="176" s="1"/>
  <c r="F115" i="176" l="1"/>
  <c r="E13" i="216" l="1"/>
  <c r="E23" i="216" l="1"/>
  <c r="E22" i="216" l="1"/>
  <c r="J22" i="216" s="1"/>
  <c r="J23" i="216" s="1"/>
  <c r="K20" i="216"/>
  <c r="J14" i="216"/>
  <c r="J13" i="216"/>
  <c r="M13" i="216" s="1"/>
  <c r="M14" i="216" s="1"/>
  <c r="O12" i="216"/>
  <c r="Q12" i="216" s="1"/>
  <c r="G21" i="216" s="1"/>
  <c r="O10" i="216"/>
  <c r="O6" i="216"/>
  <c r="N6" i="216"/>
  <c r="N3" i="216" s="1"/>
  <c r="M5" i="216"/>
  <c r="K13" i="216" l="1"/>
  <c r="K14" i="216" s="1"/>
  <c r="F22" i="216"/>
  <c r="F23" i="216" s="1"/>
  <c r="G13" i="216"/>
  <c r="G14" i="216" s="1"/>
  <c r="P12" i="216"/>
  <c r="O14" i="216"/>
  <c r="S12" i="216"/>
  <c r="I21" i="216" s="1"/>
  <c r="K21" i="216" s="1"/>
  <c r="R12" i="216"/>
  <c r="H21" i="216" s="1"/>
  <c r="S10" i="216"/>
  <c r="I19" i="216" s="1"/>
  <c r="R10" i="216"/>
  <c r="H19" i="216" s="1"/>
  <c r="Q10" i="216"/>
  <c r="G19" i="216" s="1"/>
  <c r="P19" i="216" s="1"/>
  <c r="P10" i="216"/>
  <c r="O13" i="216"/>
  <c r="F13" i="216"/>
  <c r="F14" i="216" s="1"/>
  <c r="L13" i="216"/>
  <c r="L14" i="216" s="1"/>
  <c r="I13" i="216"/>
  <c r="H13" i="216"/>
  <c r="H14" i="216" s="1"/>
  <c r="N13" i="216"/>
  <c r="N14" i="216" s="1"/>
  <c r="E14" i="216"/>
  <c r="H22" i="216" l="1"/>
  <c r="H23" i="216" s="1"/>
  <c r="G22" i="216"/>
  <c r="G23" i="216" s="1"/>
  <c r="R13" i="216"/>
  <c r="R14" i="216" s="1"/>
  <c r="I22" i="216"/>
  <c r="I23" i="216" s="1"/>
  <c r="Q13" i="216"/>
  <c r="Q14" i="216" s="1"/>
  <c r="P13" i="216"/>
  <c r="P14" i="216" s="1"/>
  <c r="K19" i="216"/>
  <c r="K22" i="216" s="1"/>
  <c r="K23" i="216" s="1"/>
  <c r="S13" i="216"/>
  <c r="S14" i="216" s="1"/>
  <c r="I14" i="216"/>
  <c r="N23" i="216" l="1"/>
  <c r="L23" i="216"/>
  <c r="M23" i="216" l="1"/>
</calcChain>
</file>

<file path=xl/sharedStrings.xml><?xml version="1.0" encoding="utf-8"?>
<sst xmlns="http://schemas.openxmlformats.org/spreadsheetml/2006/main" count="313" uniqueCount="111">
  <si>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</si>
  <si>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</si>
  <si>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</si>
  <si>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</si>
  <si>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</si>
  <si>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</si>
  <si>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</si>
  <si>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</si>
  <si>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</si>
  <si>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</si>
  <si>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</si>
  <si>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</si>
  <si>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</si>
  <si>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</si>
  <si>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</si>
  <si>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</si>
  <si>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</si>
  <si>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</si>
  <si>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</si>
  <si>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</si>
  <si>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</si>
  <si>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</si>
  <si>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</si>
  <si>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</si>
  <si>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</si>
  <si>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</si>
  <si>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</si>
  <si>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</si>
  <si>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</si>
  <si>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</si>
  <si>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</si>
  <si>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</si>
  <si>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</si>
  <si>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</si>
  <si>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</si>
  <si>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</si>
  <si>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</si>
  <si>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</si>
  <si>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</si>
  <si>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</si>
  <si>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</si>
  <si>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</si>
  <si>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</si>
  <si>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</si>
  <si>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</si>
  <si>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</si>
  <si>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</si>
  <si>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</si>
  <si>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</si>
  <si>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</si>
  <si>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PPDP MCL RSR</t>
  </si>
  <si>
    <t>Stage IV</t>
  </si>
  <si>
    <t>660 MW</t>
  </si>
  <si>
    <t>Unit-6 (660 MW)</t>
  </si>
  <si>
    <t>GGPP</t>
  </si>
  <si>
    <t>GGS</t>
  </si>
  <si>
    <t>GSG</t>
  </si>
  <si>
    <t>Source/ Siding</t>
  </si>
  <si>
    <t>BOCM</t>
  </si>
  <si>
    <t>MCGB</t>
  </si>
  <si>
    <t>MCLK</t>
  </si>
  <si>
    <t>(750)</t>
  </si>
  <si>
    <t>WANI</t>
  </si>
  <si>
    <t>HLSG</t>
  </si>
  <si>
    <t>Ukani Deep OC Mine</t>
  </si>
  <si>
    <t>stack loss (85)</t>
  </si>
  <si>
    <t>FWSM</t>
  </si>
  <si>
    <t>WANI,PENGANGA</t>
  </si>
  <si>
    <t>PPDP</t>
  </si>
  <si>
    <t>Junad OC Mine</t>
  </si>
  <si>
    <t>KCKT</t>
  </si>
  <si>
    <t>NCSN</t>
  </si>
  <si>
    <t>JVRB</t>
  </si>
  <si>
    <t>CSPS</t>
  </si>
  <si>
    <t>Mungoli  Nirguda OC Mine</t>
  </si>
  <si>
    <t>Neeljay Deep OC Mine</t>
  </si>
  <si>
    <t>Penganga OC Mine</t>
  </si>
  <si>
    <t>Hindustan Lalpeth OC Mine</t>
  </si>
  <si>
    <t>Nandgaon Incline UG Mine</t>
  </si>
  <si>
    <t>Kolar Pimpri Extension OC Mine</t>
  </si>
  <si>
    <t>Durgapur Rayatwari UG Mine</t>
  </si>
  <si>
    <t>BELPAHAR OC</t>
  </si>
  <si>
    <t>BASUNDHARA (W) OC</t>
  </si>
  <si>
    <t>KCHP LINE II</t>
  </si>
  <si>
    <t>Bellora Naigaon Deep OC Mine</t>
  </si>
  <si>
    <t>660 MW GCV Details -August -2025</t>
  </si>
  <si>
    <t>Gouri Expansion OC Mine</t>
  </si>
  <si>
    <t>Pouni 2 &amp; 3 OC Mine</t>
  </si>
  <si>
    <t>Gauri Deep/Gauri Central OC</t>
  </si>
  <si>
    <t>19-08-2025</t>
  </si>
  <si>
    <t>20-08-2025</t>
  </si>
  <si>
    <t>29-08-2025</t>
  </si>
  <si>
    <t>BOCB</t>
  </si>
  <si>
    <t xml:space="preserve">Lakhanpur 
Belpahar </t>
  </si>
  <si>
    <t>LOCM</t>
  </si>
  <si>
    <t>LAJKURA OC 3</t>
  </si>
  <si>
    <t>KOTHAGUDEM</t>
  </si>
  <si>
    <t>GXSG</t>
  </si>
  <si>
    <t>GDK-OCP/RDM</t>
  </si>
  <si>
    <t>18-08-2025</t>
  </si>
  <si>
    <t xml:space="preserve">PANDAVPARA UG </t>
  </si>
  <si>
    <t>JHILIMILI UG</t>
  </si>
  <si>
    <t>KATKONA 1&amp;2 UG</t>
  </si>
  <si>
    <t xml:space="preserve">KANCHAN OC </t>
  </si>
  <si>
    <t>27-08-2025</t>
  </si>
  <si>
    <t>MAPD</t>
  </si>
  <si>
    <t>Note:  Total 109 coal samples</t>
  </si>
  <si>
    <t>At loading end for raw coal M/s IGI 65 results available till date</t>
  </si>
  <si>
    <t>At loading end for raw coal 44 midpoint are considered since results are awaited.</t>
  </si>
  <si>
    <t xml:space="preserve">At unloading end for Raw coal 67 results third party Ravi Engeri Pvt. Ltd., </t>
  </si>
  <si>
    <t>At unloading end for Raw coal 42 BTPS analysis is considered since result awaited till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</si>
</sst>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#,##0.000"/>
    <numFmt numFmtId="166" formatCode="0_ "/>
    <numFmt numFmtId="168" formatCode="dd/mmm/yyyy"/>
    <numFmt numFmtId="169" formatCode="0.000"/>
    <numFmt numFmtId="170" formatCode="0.000_ "/>
    <numFmt numFmtId="171" formatCode="0.0"/>
  </numFmts>
  <fonts count="3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</borders>
  <cellStyleXfs count="23">
    <xf numFmtId="0" fontId="0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8" fillId="0" borderId="0"/>
    <xf numFmtId="0" fontId="27" fillId="0" borderId="0"/>
    <xf numFmtId="0" fontId="5" fillId="0" borderId="0"/>
    <xf numFmtId="0" fontId="35" fillId="0" borderId="0"/>
    <xf numFmtId="0" fontId="4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10" fillId="0" borderId="0" xfId="9" applyFont="1"/>
    <xf numFmtId="0" fontId="12" fillId="0" borderId="5" xfId="13" applyFont="1" applyBorder="1" applyAlignment="1">
      <alignment horizontal="center" vertical="center" wrapText="1"/>
    </xf>
    <xf numFmtId="165" fontId="12" fillId="0" borderId="5" xfId="13" applyNumberFormat="1" applyFont="1" applyBorder="1" applyAlignment="1">
      <alignment horizontal="center" vertical="center" wrapText="1"/>
    </xf>
    <xf numFmtId="14" fontId="12" fillId="0" borderId="5" xfId="13" applyNumberFormat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2" applyFont="1" applyBorder="1" applyAlignment="1">
      <alignment horizontal="left" vertical="center" wrapText="1"/>
    </xf>
    <xf numFmtId="0" fontId="13" fillId="0" borderId="5" xfId="6" applyFont="1" applyBorder="1" applyAlignment="1">
      <alignment horizontal="center" vertical="center" wrapText="1"/>
    </xf>
    <xf numFmtId="2" fontId="15" fillId="0" borderId="4" xfId="12" applyNumberFormat="1" applyFont="1" applyBorder="1" applyAlignment="1">
      <alignment horizontal="center" vertical="center" wrapText="1"/>
    </xf>
    <xf numFmtId="0" fontId="15" fillId="0" borderId="4" xfId="12" applyFont="1" applyBorder="1" applyAlignment="1">
      <alignment vertical="center" wrapText="1"/>
    </xf>
    <xf numFmtId="14" fontId="15" fillId="0" borderId="4" xfId="12" applyNumberFormat="1" applyFont="1" applyBorder="1" applyAlignment="1">
      <alignment vertical="center" wrapText="1"/>
    </xf>
    <xf numFmtId="0" fontId="16" fillId="0" borderId="0" xfId="8" applyFont="1" applyAlignment="1">
      <alignment vertical="center"/>
    </xf>
    <xf numFmtId="0" fontId="27" fillId="0" borderId="0" xfId="2"/>
    <xf numFmtId="0" fontId="18" fillId="0" borderId="0" xfId="2" applyFont="1" applyAlignment="1">
      <alignment horizontal="center"/>
    </xf>
    <xf numFmtId="168" fontId="19" fillId="0" borderId="0" xfId="2" applyNumberFormat="1" applyFont="1" applyAlignment="1">
      <alignment horizontal="center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/>
    </xf>
    <xf numFmtId="0" fontId="22" fillId="4" borderId="0" xfId="2" applyFont="1" applyFill="1" applyAlignment="1">
      <alignment horizontal="center"/>
    </xf>
    <xf numFmtId="0" fontId="21" fillId="0" borderId="0" xfId="2" applyFont="1"/>
    <xf numFmtId="1" fontId="27" fillId="0" borderId="0" xfId="2" applyNumberFormat="1"/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2" fontId="14" fillId="0" borderId="9" xfId="4" applyNumberFormat="1" applyFont="1" applyBorder="1" applyAlignment="1">
      <alignment horizontal="center" vertical="center"/>
    </xf>
    <xf numFmtId="1" fontId="14" fillId="2" borderId="8" xfId="4" applyNumberFormat="1" applyFont="1" applyFill="1" applyBorder="1" applyAlignment="1">
      <alignment horizontal="center" vertical="center"/>
    </xf>
    <xf numFmtId="1" fontId="14" fillId="0" borderId="5" xfId="2" applyNumberFormat="1" applyFont="1" applyBorder="1" applyAlignment="1">
      <alignment horizontal="center" vertical="center"/>
    </xf>
    <xf numFmtId="1" fontId="27" fillId="0" borderId="5" xfId="2" applyNumberFormat="1" applyBorder="1" applyAlignment="1">
      <alignment horizontal="center"/>
    </xf>
    <xf numFmtId="1" fontId="10" fillId="0" borderId="5" xfId="2" applyNumberFormat="1" applyFont="1" applyBorder="1" applyAlignment="1">
      <alignment horizontal="center" vertical="center"/>
    </xf>
    <xf numFmtId="1" fontId="9" fillId="5" borderId="18" xfId="2" applyNumberFormat="1" applyFont="1" applyFill="1" applyBorder="1" applyAlignment="1">
      <alignment horizontal="center" vertical="center"/>
    </xf>
    <xf numFmtId="1" fontId="9" fillId="5" borderId="3" xfId="2" applyNumberFormat="1" applyFont="1" applyFill="1" applyBorder="1" applyAlignment="1">
      <alignment horizontal="center" vertical="center"/>
    </xf>
    <xf numFmtId="1" fontId="9" fillId="5" borderId="5" xfId="2" applyNumberFormat="1" applyFont="1" applyFill="1" applyBorder="1" applyAlignment="1">
      <alignment horizontal="center" vertical="center"/>
    </xf>
    <xf numFmtId="0" fontId="9" fillId="6" borderId="10" xfId="2" applyFont="1" applyFill="1" applyBorder="1" applyAlignment="1">
      <alignment horizontal="center"/>
    </xf>
    <xf numFmtId="1" fontId="9" fillId="6" borderId="10" xfId="2" applyNumberFormat="1" applyFont="1" applyFill="1" applyBorder="1" applyAlignment="1">
      <alignment horizontal="center" vertical="center"/>
    </xf>
    <xf numFmtId="1" fontId="9" fillId="6" borderId="15" xfId="2" applyNumberFormat="1" applyFont="1" applyFill="1" applyBorder="1" applyAlignment="1">
      <alignment horizontal="center" vertical="center"/>
    </xf>
    <xf numFmtId="1" fontId="9" fillId="6" borderId="11" xfId="2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0" xfId="2" applyFont="1"/>
    <xf numFmtId="1" fontId="9" fillId="0" borderId="0" xfId="2" applyNumberFormat="1" applyFont="1" applyAlignment="1">
      <alignment horizontal="center" vertical="center"/>
    </xf>
    <xf numFmtId="0" fontId="21" fillId="0" borderId="20" xfId="2" applyFont="1" applyBorder="1"/>
    <xf numFmtId="0" fontId="9" fillId="0" borderId="5" xfId="2" applyFont="1" applyBorder="1" applyAlignment="1">
      <alignment horizontal="center" vertical="center" wrapText="1"/>
    </xf>
    <xf numFmtId="0" fontId="9" fillId="6" borderId="14" xfId="2" applyFont="1" applyFill="1" applyBorder="1"/>
    <xf numFmtId="0" fontId="27" fillId="0" borderId="0" xfId="2" applyAlignment="1">
      <alignment horizontal="left" vertical="top" indent="1"/>
    </xf>
    <xf numFmtId="1" fontId="27" fillId="0" borderId="0" xfId="2" applyNumberFormat="1" applyAlignment="1">
      <alignment horizontal="center" vertical="center"/>
    </xf>
    <xf numFmtId="1" fontId="10" fillId="0" borderId="0" xfId="2" applyNumberFormat="1" applyFont="1"/>
    <xf numFmtId="0" fontId="11" fillId="0" borderId="1" xfId="2" applyFont="1" applyBorder="1" applyAlignment="1">
      <alignment horizontal="center" vertical="center"/>
    </xf>
    <xf numFmtId="17" fontId="11" fillId="0" borderId="1" xfId="2" applyNumberFormat="1" applyFont="1" applyBorder="1" applyAlignment="1">
      <alignment horizontal="center" vertical="center"/>
    </xf>
    <xf numFmtId="0" fontId="23" fillId="0" borderId="0" xfId="2" applyFont="1"/>
    <xf numFmtId="0" fontId="9" fillId="0" borderId="14" xfId="2" applyFont="1" applyBorder="1" applyAlignment="1">
      <alignment horizontal="center" vertical="center" wrapText="1"/>
    </xf>
    <xf numFmtId="1" fontId="27" fillId="0" borderId="4" xfId="2" applyNumberFormat="1" applyBorder="1" applyAlignment="1">
      <alignment horizontal="center" vertical="center"/>
    </xf>
    <xf numFmtId="2" fontId="14" fillId="0" borderId="3" xfId="2" applyNumberFormat="1" applyFont="1" applyBorder="1" applyAlignment="1">
      <alignment horizontal="center" vertical="center"/>
    </xf>
    <xf numFmtId="1" fontId="14" fillId="0" borderId="3" xfId="2" applyNumberFormat="1" applyFont="1" applyBorder="1" applyAlignment="1">
      <alignment horizontal="center" vertical="center"/>
    </xf>
    <xf numFmtId="1" fontId="9" fillId="5" borderId="30" xfId="2" applyNumberFormat="1" applyFont="1" applyFill="1" applyBorder="1" applyAlignment="1">
      <alignment horizontal="center" vertical="center"/>
    </xf>
    <xf numFmtId="1" fontId="9" fillId="6" borderId="14" xfId="2" applyNumberFormat="1" applyFont="1" applyFill="1" applyBorder="1" applyAlignment="1">
      <alignment horizontal="center" vertical="center"/>
    </xf>
    <xf numFmtId="1" fontId="16" fillId="6" borderId="15" xfId="2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4" fillId="0" borderId="0" xfId="2" applyFont="1"/>
    <xf numFmtId="1" fontId="27" fillId="0" borderId="32" xfId="2" applyNumberFormat="1" applyBorder="1" applyAlignment="1">
      <alignment horizontal="center" vertical="center"/>
    </xf>
    <xf numFmtId="1" fontId="25" fillId="0" borderId="0" xfId="2" applyNumberFormat="1" applyFont="1" applyAlignment="1">
      <alignment horizontal="center" vertical="center"/>
    </xf>
    <xf numFmtId="14" fontId="12" fillId="0" borderId="4" xfId="12" applyNumberFormat="1" applyFont="1" applyBorder="1" applyAlignment="1">
      <alignment vertical="center" wrapText="1"/>
    </xf>
    <xf numFmtId="168" fontId="26" fillId="3" borderId="0" xfId="2" applyNumberFormat="1" applyFont="1" applyFill="1" applyAlignment="1">
      <alignment horizontal="center"/>
    </xf>
    <xf numFmtId="0" fontId="9" fillId="0" borderId="6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2" fontId="14" fillId="0" borderId="18" xfId="4" applyNumberFormat="1" applyFont="1" applyBorder="1" applyAlignment="1">
      <alignment horizontal="center" vertical="center"/>
    </xf>
    <xf numFmtId="2" fontId="14" fillId="0" borderId="18" xfId="2" applyNumberFormat="1" applyFont="1" applyBorder="1" applyAlignment="1">
      <alignment horizontal="center" vertical="center"/>
    </xf>
    <xf numFmtId="1" fontId="9" fillId="5" borderId="10" xfId="2" applyNumberFormat="1" applyFont="1" applyFill="1" applyBorder="1" applyAlignment="1">
      <alignment horizontal="center" vertical="center"/>
    </xf>
    <xf numFmtId="1" fontId="9" fillId="5" borderId="11" xfId="2" applyNumberFormat="1" applyFont="1" applyFill="1" applyBorder="1" applyAlignment="1">
      <alignment horizontal="center" vertical="center"/>
    </xf>
    <xf numFmtId="1" fontId="9" fillId="6" borderId="27" xfId="2" applyNumberFormat="1" applyFont="1" applyFill="1" applyBorder="1" applyAlignment="1">
      <alignment horizontal="center" vertical="center"/>
    </xf>
    <xf numFmtId="1" fontId="9" fillId="6" borderId="28" xfId="2" applyNumberFormat="1" applyFont="1" applyFill="1" applyBorder="1" applyAlignment="1">
      <alignment horizontal="center" vertical="center"/>
    </xf>
    <xf numFmtId="1" fontId="9" fillId="6" borderId="12" xfId="2" applyNumberFormat="1" applyFont="1" applyFill="1" applyBorder="1" applyAlignment="1">
      <alignment horizontal="center" vertical="center"/>
    </xf>
    <xf numFmtId="0" fontId="0" fillId="0" borderId="32" xfId="2" applyFont="1" applyBorder="1"/>
    <xf numFmtId="1" fontId="10" fillId="0" borderId="0" xfId="9" applyNumberFormat="1" applyFont="1"/>
    <xf numFmtId="0" fontId="9" fillId="0" borderId="34" xfId="2" applyFont="1" applyBorder="1" applyAlignment="1">
      <alignment horizontal="center" vertical="center" wrapText="1"/>
    </xf>
    <xf numFmtId="166" fontId="14" fillId="0" borderId="5" xfId="2" applyNumberFormat="1" applyFont="1" applyBorder="1" applyAlignment="1">
      <alignment horizontal="center" vertical="center"/>
    </xf>
    <xf numFmtId="1" fontId="14" fillId="0" borderId="30" xfId="2" applyNumberFormat="1" applyFont="1" applyBorder="1" applyAlignment="1">
      <alignment horizontal="center" vertical="center"/>
    </xf>
    <xf numFmtId="1" fontId="9" fillId="5" borderId="14" xfId="2" applyNumberFormat="1" applyFont="1" applyFill="1" applyBorder="1" applyAlignment="1">
      <alignment horizontal="center" vertical="center"/>
    </xf>
    <xf numFmtId="1" fontId="9" fillId="6" borderId="29" xfId="2" applyNumberFormat="1" applyFont="1" applyFill="1" applyBorder="1" applyAlignment="1">
      <alignment horizontal="center" vertical="center"/>
    </xf>
    <xf numFmtId="2" fontId="9" fillId="6" borderId="10" xfId="2" applyNumberFormat="1" applyFont="1" applyFill="1" applyBorder="1" applyAlignment="1">
      <alignment horizontal="center" vertical="center"/>
    </xf>
    <xf numFmtId="169" fontId="9" fillId="0" borderId="0" xfId="2" applyNumberFormat="1" applyFont="1" applyAlignment="1">
      <alignment horizontal="center" vertical="center"/>
    </xf>
    <xf numFmtId="1" fontId="10" fillId="3" borderId="0" xfId="9" applyNumberFormat="1" applyFont="1" applyFill="1"/>
    <xf numFmtId="0" fontId="27" fillId="0" borderId="0" xfId="2" applyAlignment="1">
      <alignment horizontal="right"/>
    </xf>
    <xf numFmtId="0" fontId="10" fillId="0" borderId="0" xfId="2" applyFont="1"/>
    <xf numFmtId="0" fontId="32" fillId="0" borderId="0" xfId="5" applyFont="1"/>
    <xf numFmtId="169" fontId="10" fillId="0" borderId="0" xfId="9" applyNumberFormat="1" applyFont="1"/>
    <xf numFmtId="169" fontId="9" fillId="6" borderId="11" xfId="2" applyNumberFormat="1" applyFont="1" applyFill="1" applyBorder="1" applyAlignment="1">
      <alignment horizontal="center" vertical="center"/>
    </xf>
    <xf numFmtId="2" fontId="9" fillId="5" borderId="30" xfId="2" applyNumberFormat="1" applyFont="1" applyFill="1" applyBorder="1" applyAlignment="1">
      <alignment horizontal="center" vertical="center"/>
    </xf>
    <xf numFmtId="1" fontId="27" fillId="0" borderId="17" xfId="2" applyNumberFormat="1" applyBorder="1" applyAlignment="1">
      <alignment horizontal="center" vertical="center"/>
    </xf>
    <xf numFmtId="1" fontId="27" fillId="3" borderId="0" xfId="2" applyNumberFormat="1" applyFill="1"/>
    <xf numFmtId="171" fontId="27" fillId="0" borderId="0" xfId="2" applyNumberFormat="1"/>
    <xf numFmtId="0" fontId="9" fillId="0" borderId="35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9" fillId="0" borderId="38" xfId="2" applyFont="1" applyBorder="1" applyAlignment="1">
      <alignment horizontal="center" vertical="center" wrapText="1"/>
    </xf>
    <xf numFmtId="1" fontId="27" fillId="0" borderId="0" xfId="2" applyNumberFormat="1" applyAlignment="1">
      <alignment vertical="center"/>
    </xf>
    <xf numFmtId="0" fontId="27" fillId="0" borderId="0" xfId="2" applyAlignment="1">
      <alignment vertical="center"/>
    </xf>
    <xf numFmtId="0" fontId="27" fillId="0" borderId="18" xfId="2" applyBorder="1" applyAlignment="1">
      <alignment horizontal="center" vertical="center"/>
    </xf>
    <xf numFmtId="0" fontId="27" fillId="0" borderId="19" xfId="2" applyBorder="1" applyAlignment="1">
      <alignment vertical="center"/>
    </xf>
    <xf numFmtId="1" fontId="27" fillId="0" borderId="8" xfId="4" applyNumberFormat="1" applyBorder="1" applyAlignment="1">
      <alignment horizontal="center" vertical="center"/>
    </xf>
    <xf numFmtId="0" fontId="27" fillId="0" borderId="2" xfId="2" applyBorder="1" applyAlignment="1">
      <alignment vertical="center"/>
    </xf>
    <xf numFmtId="1" fontId="27" fillId="0" borderId="5" xfId="4" applyNumberFormat="1" applyBorder="1" applyAlignment="1">
      <alignment horizontal="center" vertical="center"/>
    </xf>
    <xf numFmtId="1" fontId="27" fillId="0" borderId="30" xfId="4" applyNumberForma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9" fillId="5" borderId="18" xfId="2" applyFont="1" applyFill="1" applyBorder="1" applyAlignment="1">
      <alignment horizontal="center" vertical="center"/>
    </xf>
    <xf numFmtId="0" fontId="9" fillId="5" borderId="2" xfId="2" applyFont="1" applyFill="1" applyBorder="1" applyAlignment="1">
      <alignment vertical="center"/>
    </xf>
    <xf numFmtId="0" fontId="9" fillId="6" borderId="10" xfId="2" applyFont="1" applyFill="1" applyBorder="1" applyAlignment="1">
      <alignment horizontal="center" vertical="center"/>
    </xf>
    <xf numFmtId="0" fontId="9" fillId="6" borderId="14" xfId="2" applyFont="1" applyFill="1" applyBorder="1" applyAlignment="1">
      <alignment vertical="center"/>
    </xf>
    <xf numFmtId="1" fontId="9" fillId="2" borderId="0" xfId="2" applyNumberFormat="1" applyFont="1" applyFill="1" applyAlignment="1">
      <alignment horizontal="center" vertical="center"/>
    </xf>
    <xf numFmtId="166" fontId="9" fillId="2" borderId="0" xfId="2" applyNumberFormat="1" applyFont="1" applyFill="1" applyAlignment="1">
      <alignment horizontal="center" vertical="center"/>
    </xf>
    <xf numFmtId="0" fontId="33" fillId="0" borderId="0" xfId="9" applyFont="1"/>
    <xf numFmtId="1" fontId="33" fillId="0" borderId="0" xfId="2" applyNumberFormat="1" applyFont="1"/>
    <xf numFmtId="169" fontId="33" fillId="0" borderId="0" xfId="2" applyNumberFormat="1" applyFont="1"/>
    <xf numFmtId="0" fontId="33" fillId="0" borderId="0" xfId="2" applyFont="1" applyAlignment="1">
      <alignment horizontal="right"/>
    </xf>
    <xf numFmtId="1" fontId="33" fillId="0" borderId="0" xfId="2" applyNumberFormat="1" applyFont="1" applyAlignment="1">
      <alignment horizontal="right"/>
    </xf>
    <xf numFmtId="0" fontId="33" fillId="0" borderId="0" xfId="2" applyFont="1" applyAlignment="1">
      <alignment horizontal="center"/>
    </xf>
    <xf numFmtId="1" fontId="27" fillId="2" borderId="5" xfId="4" applyNumberFormat="1" applyFill="1" applyBorder="1" applyAlignment="1">
      <alignment horizontal="center" vertical="center"/>
    </xf>
    <xf numFmtId="1" fontId="27" fillId="2" borderId="30" xfId="4" applyNumberFormat="1" applyFill="1" applyBorder="1" applyAlignment="1">
      <alignment horizontal="center" vertical="center"/>
    </xf>
    <xf numFmtId="0" fontId="10" fillId="3" borderId="0" xfId="9" applyFont="1" applyFill="1"/>
    <xf numFmtId="1" fontId="27" fillId="2" borderId="0" xfId="2" applyNumberFormat="1" applyFill="1" applyAlignment="1">
      <alignment horizontal="center" vertical="center"/>
    </xf>
    <xf numFmtId="1" fontId="27" fillId="2" borderId="0" xfId="2" applyNumberFormat="1" applyFill="1"/>
    <xf numFmtId="1" fontId="10" fillId="2" borderId="0" xfId="9" applyNumberFormat="1" applyFont="1" applyFill="1"/>
    <xf numFmtId="1" fontId="33" fillId="0" borderId="0" xfId="9" applyNumberFormat="1" applyFont="1"/>
    <xf numFmtId="1" fontId="16" fillId="2" borderId="5" xfId="2" applyNumberFormat="1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/>
    </xf>
    <xf numFmtId="166" fontId="16" fillId="2" borderId="5" xfId="2" applyNumberFormat="1" applyFont="1" applyFill="1" applyBorder="1" applyAlignment="1">
      <alignment horizontal="center"/>
    </xf>
    <xf numFmtId="1" fontId="16" fillId="2" borderId="5" xfId="2" applyNumberFormat="1" applyFont="1" applyFill="1" applyBorder="1" applyAlignment="1">
      <alignment horizontal="center"/>
    </xf>
    <xf numFmtId="1" fontId="16" fillId="2" borderId="5" xfId="4" applyNumberFormat="1" applyFont="1" applyFill="1" applyBorder="1" applyAlignment="1">
      <alignment horizontal="center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1" fontId="14" fillId="0" borderId="4" xfId="2" applyNumberFormat="1" applyFont="1" applyBorder="1" applyAlignment="1">
      <alignment horizontal="center" vertical="center"/>
    </xf>
    <xf numFmtId="0" fontId="9" fillId="8" borderId="18" xfId="2" applyFont="1" applyFill="1" applyBorder="1" applyAlignment="1">
      <alignment horizontal="center"/>
    </xf>
    <xf numFmtId="0" fontId="9" fillId="8" borderId="30" xfId="2" applyFont="1" applyFill="1" applyBorder="1"/>
    <xf numFmtId="2" fontId="10" fillId="0" borderId="0" xfId="2" applyNumberFormat="1" applyFont="1"/>
    <xf numFmtId="170" fontId="15" fillId="2" borderId="4" xfId="12" applyNumberFormat="1" applyFont="1" applyFill="1" applyBorder="1" applyAlignment="1">
      <alignment horizontal="center" vertical="center" wrapText="1"/>
    </xf>
    <xf numFmtId="166" fontId="15" fillId="2" borderId="0" xfId="12" applyNumberFormat="1" applyFont="1" applyFill="1" applyAlignment="1">
      <alignment horizontal="center" vertical="center" wrapText="1"/>
    </xf>
    <xf numFmtId="1" fontId="11" fillId="3" borderId="0" xfId="2" applyNumberFormat="1" applyFont="1" applyFill="1"/>
    <xf numFmtId="1" fontId="14" fillId="0" borderId="13" xfId="4" applyNumberFormat="1" applyFont="1" applyBorder="1" applyAlignment="1">
      <alignment horizontal="center" vertical="center"/>
    </xf>
    <xf numFmtId="1" fontId="8" fillId="0" borderId="0" xfId="2" applyNumberFormat="1" applyFont="1"/>
    <xf numFmtId="1" fontId="8" fillId="0" borderId="0" xfId="2" applyNumberFormat="1" applyFont="1" applyAlignment="1">
      <alignment horizontal="right"/>
    </xf>
    <xf numFmtId="0" fontId="8" fillId="0" borderId="0" xfId="2" applyFont="1" applyAlignment="1">
      <alignment horizontal="center"/>
    </xf>
    <xf numFmtId="0" fontId="8" fillId="0" borderId="0" xfId="2" applyFont="1"/>
    <xf numFmtId="0" fontId="8" fillId="0" borderId="18" xfId="2" applyFont="1" applyBorder="1" applyAlignment="1">
      <alignment horizontal="center"/>
    </xf>
    <xf numFmtId="1" fontId="8" fillId="2" borderId="5" xfId="2" applyNumberFormat="1" applyFont="1" applyFill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2" fontId="8" fillId="0" borderId="5" xfId="2" applyNumberFormat="1" applyFont="1" applyBorder="1" applyAlignment="1">
      <alignment horizontal="center" vertical="center"/>
    </xf>
    <xf numFmtId="0" fontId="8" fillId="0" borderId="30" xfId="2" applyFont="1" applyBorder="1"/>
    <xf numFmtId="169" fontId="8" fillId="0" borderId="5" xfId="2" applyNumberFormat="1" applyFont="1" applyBorder="1" applyAlignment="1">
      <alignment horizontal="center" vertical="center"/>
    </xf>
    <xf numFmtId="2" fontId="8" fillId="0" borderId="5" xfId="2" applyNumberFormat="1" applyFont="1" applyBorder="1" applyAlignment="1">
      <alignment horizontal="center"/>
    </xf>
    <xf numFmtId="1" fontId="8" fillId="8" borderId="18" xfId="2" applyNumberFormat="1" applyFont="1" applyFill="1" applyBorder="1" applyAlignment="1">
      <alignment horizontal="center" vertical="center"/>
    </xf>
    <xf numFmtId="1" fontId="8" fillId="8" borderId="3" xfId="2" applyNumberFormat="1" applyFont="1" applyFill="1" applyBorder="1" applyAlignment="1">
      <alignment horizontal="center" vertical="center"/>
    </xf>
    <xf numFmtId="1" fontId="8" fillId="8" borderId="5" xfId="2" applyNumberFormat="1" applyFont="1" applyFill="1" applyBorder="1" applyAlignment="1">
      <alignment horizontal="center" vertical="center"/>
    </xf>
    <xf numFmtId="1" fontId="8" fillId="0" borderId="5" xfId="2" applyNumberFormat="1" applyFont="1" applyBorder="1"/>
    <xf numFmtId="1" fontId="8" fillId="6" borderId="15" xfId="2" applyNumberFormat="1" applyFont="1" applyFill="1" applyBorder="1" applyAlignment="1">
      <alignment horizontal="center" vertical="center"/>
    </xf>
    <xf numFmtId="2" fontId="8" fillId="6" borderId="11" xfId="2" applyNumberFormat="1" applyFont="1" applyFill="1" applyBorder="1" applyAlignment="1">
      <alignment horizontal="center" vertical="center"/>
    </xf>
    <xf numFmtId="1" fontId="8" fillId="6" borderId="11" xfId="2" applyNumberFormat="1" applyFont="1" applyFill="1" applyBorder="1" applyAlignment="1">
      <alignment horizontal="center" vertical="center"/>
    </xf>
    <xf numFmtId="169" fontId="8" fillId="6" borderId="11" xfId="2" applyNumberFormat="1" applyFont="1" applyFill="1" applyBorder="1" applyAlignment="1">
      <alignment horizontal="center" vertical="center"/>
    </xf>
    <xf numFmtId="1" fontId="8" fillId="6" borderId="5" xfId="2" applyNumberFormat="1" applyFont="1" applyFill="1" applyBorder="1" applyAlignment="1">
      <alignment horizontal="center" vertical="center"/>
    </xf>
    <xf numFmtId="169" fontId="8" fillId="8" borderId="3" xfId="2" applyNumberFormat="1" applyFont="1" applyFill="1" applyBorder="1" applyAlignment="1">
      <alignment horizontal="center" vertical="center"/>
    </xf>
    <xf numFmtId="0" fontId="7" fillId="0" borderId="0" xfId="2" applyFont="1"/>
    <xf numFmtId="1" fontId="7" fillId="3" borderId="0" xfId="2" applyNumberFormat="1" applyFont="1" applyFill="1"/>
    <xf numFmtId="2" fontId="8" fillId="6" borderId="10" xfId="2" applyNumberFormat="1" applyFont="1" applyFill="1" applyBorder="1" applyAlignment="1">
      <alignment horizontal="center" vertical="center"/>
    </xf>
    <xf numFmtId="1" fontId="33" fillId="2" borderId="0" xfId="2" applyNumberFormat="1" applyFont="1" applyFill="1" applyAlignment="1">
      <alignment horizontal="right"/>
    </xf>
    <xf numFmtId="1" fontId="14" fillId="0" borderId="5" xfId="3" applyNumberFormat="1" applyFont="1" applyBorder="1" applyAlignment="1">
      <alignment horizontal="center" vertical="center"/>
    </xf>
    <xf numFmtId="169" fontId="27" fillId="0" borderId="0" xfId="2" applyNumberFormat="1" applyAlignment="1">
      <alignment horizontal="center"/>
    </xf>
    <xf numFmtId="1" fontId="6" fillId="0" borderId="0" xfId="2" quotePrefix="1" applyNumberFormat="1" applyFont="1" applyAlignment="1">
      <alignment horizontal="center"/>
    </xf>
    <xf numFmtId="2" fontId="14" fillId="0" borderId="4" xfId="2" applyNumberFormat="1" applyFont="1" applyBorder="1" applyAlignment="1">
      <alignment horizontal="center" vertical="center"/>
    </xf>
    <xf numFmtId="169" fontId="27" fillId="0" borderId="0" xfId="2" applyNumberFormat="1"/>
    <xf numFmtId="2" fontId="14" fillId="0" borderId="17" xfId="15" applyNumberFormat="1" applyFont="1" applyBorder="1" applyAlignment="1">
      <alignment horizontal="center" vertical="center"/>
    </xf>
    <xf numFmtId="1" fontId="14" fillId="2" borderId="17" xfId="15" applyNumberFormat="1" applyFont="1" applyFill="1" applyBorder="1" applyAlignment="1">
      <alignment horizontal="center" vertical="center"/>
    </xf>
    <xf numFmtId="0" fontId="4" fillId="0" borderId="0" xfId="17"/>
    <xf numFmtId="0" fontId="13" fillId="2" borderId="5" xfId="17" applyFont="1" applyFill="1" applyBorder="1" applyAlignment="1">
      <alignment horizontal="center" vertical="center" wrapText="1"/>
    </xf>
    <xf numFmtId="0" fontId="4" fillId="2" borderId="0" xfId="17" applyFill="1"/>
    <xf numFmtId="0" fontId="4" fillId="0" borderId="0" xfId="6" applyFont="1"/>
    <xf numFmtId="0" fontId="10" fillId="2" borderId="0" xfId="17" applyFont="1" applyFill="1"/>
    <xf numFmtId="0" fontId="14" fillId="0" borderId="0" xfId="17" applyFont="1"/>
    <xf numFmtId="0" fontId="10" fillId="0" borderId="0" xfId="17" applyFont="1"/>
    <xf numFmtId="0" fontId="33" fillId="0" borderId="0" xfId="17" applyFont="1"/>
    <xf numFmtId="0" fontId="4" fillId="0" borderId="0" xfId="17" applyAlignment="1">
      <alignment horizontal="left"/>
    </xf>
    <xf numFmtId="2" fontId="16" fillId="2" borderId="5" xfId="17" applyNumberFormat="1" applyFont="1" applyFill="1" applyBorder="1" applyAlignment="1">
      <alignment horizontal="center" vertical="center" wrapText="1"/>
    </xf>
    <xf numFmtId="1" fontId="16" fillId="0" borderId="17" xfId="17" applyNumberFormat="1" applyFont="1" applyBorder="1" applyAlignment="1">
      <alignment horizontal="center" vertical="center"/>
    </xf>
    <xf numFmtId="1" fontId="16" fillId="2" borderId="4" xfId="17" applyNumberFormat="1" applyFont="1" applyFill="1" applyBorder="1" applyAlignment="1">
      <alignment horizontal="center" vertical="center"/>
    </xf>
    <xf numFmtId="1" fontId="16" fillId="0" borderId="4" xfId="17" applyNumberFormat="1" applyFont="1" applyBorder="1" applyAlignment="1">
      <alignment horizontal="center" vertical="center"/>
    </xf>
    <xf numFmtId="2" fontId="14" fillId="2" borderId="5" xfId="17" applyNumberFormat="1" applyFont="1" applyFill="1" applyBorder="1" applyAlignment="1">
      <alignment horizontal="center" vertical="center" wrapText="1"/>
    </xf>
    <xf numFmtId="169" fontId="4" fillId="0" borderId="0" xfId="17" applyNumberFormat="1"/>
    <xf numFmtId="0" fontId="4" fillId="0" borderId="0" xfId="17" applyAlignment="1">
      <alignment wrapText="1"/>
    </xf>
    <xf numFmtId="1" fontId="14" fillId="0" borderId="5" xfId="17" applyNumberFormat="1" applyFont="1" applyBorder="1" applyAlignment="1">
      <alignment horizontal="center" vertical="center"/>
    </xf>
    <xf numFmtId="1" fontId="14" fillId="0" borderId="5" xfId="16" applyNumberFormat="1" applyFont="1" applyBorder="1" applyAlignment="1">
      <alignment horizontal="center" vertical="center"/>
    </xf>
    <xf numFmtId="0" fontId="34" fillId="6" borderId="39" xfId="0" applyFont="1" applyFill="1" applyBorder="1" applyAlignment="1">
      <alignment horizontal="center" vertical="center"/>
    </xf>
    <xf numFmtId="0" fontId="3" fillId="0" borderId="0" xfId="2" applyFont="1"/>
    <xf numFmtId="1" fontId="34" fillId="3" borderId="39" xfId="0" applyNumberFormat="1" applyFont="1" applyFill="1" applyBorder="1" applyAlignment="1">
      <alignment horizontal="center" vertical="center"/>
    </xf>
    <xf numFmtId="169" fontId="33" fillId="0" borderId="0" xfId="2" applyNumberFormat="1" applyFont="1" applyAlignment="1">
      <alignment horizontal="center"/>
    </xf>
    <xf numFmtId="1" fontId="33" fillId="2" borderId="0" xfId="2" applyNumberFormat="1" applyFont="1" applyFill="1" applyAlignment="1">
      <alignment horizontal="center" vertical="center"/>
    </xf>
    <xf numFmtId="14" fontId="12" fillId="0" borderId="40" xfId="12" applyNumberFormat="1" applyFont="1" applyBorder="1" applyAlignment="1">
      <alignment vertical="center" wrapText="1"/>
    </xf>
    <xf numFmtId="1" fontId="14" fillId="2" borderId="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0" fontId="14" fillId="0" borderId="0" xfId="17" applyFont="1" applyAlignment="1">
      <alignment horizontal="left"/>
    </xf>
    <xf numFmtId="166" fontId="16" fillId="2" borderId="2" xfId="2" applyNumberFormat="1" applyFont="1" applyFill="1" applyBorder="1" applyAlignment="1">
      <alignment horizontal="center"/>
    </xf>
    <xf numFmtId="169" fontId="16" fillId="2" borderId="2" xfId="4" applyNumberFormat="1" applyFont="1" applyFill="1" applyBorder="1" applyAlignment="1">
      <alignment horizontal="center"/>
    </xf>
    <xf numFmtId="2" fontId="16" fillId="2" borderId="2" xfId="4" applyNumberFormat="1" applyFont="1" applyFill="1" applyBorder="1" applyAlignment="1">
      <alignment horizontal="center"/>
    </xf>
    <xf numFmtId="0" fontId="33" fillId="0" borderId="5" xfId="9" applyFont="1" applyBorder="1" applyAlignment="1">
      <alignment horizontal="center"/>
    </xf>
    <xf numFmtId="0" fontId="10" fillId="0" borderId="5" xfId="9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169" fontId="16" fillId="2" borderId="2" xfId="2" applyNumberFormat="1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27" fillId="0" borderId="5" xfId="2" applyBorder="1" applyAlignment="1">
      <alignment horizontal="center"/>
    </xf>
    <xf numFmtId="0" fontId="34" fillId="9" borderId="41" xfId="0" applyFont="1" applyFill="1" applyBorder="1" applyAlignment="1">
      <alignment horizontal="center" vertical="center"/>
    </xf>
    <xf numFmtId="0" fontId="34" fillId="3" borderId="41" xfId="0" applyFont="1" applyFill="1" applyBorder="1" applyAlignment="1">
      <alignment horizontal="center" vertical="center"/>
    </xf>
    <xf numFmtId="0" fontId="13" fillId="2" borderId="1" xfId="17" applyFont="1" applyFill="1" applyBorder="1" applyAlignment="1">
      <alignment horizontal="center" vertical="center" wrapText="1"/>
    </xf>
    <xf numFmtId="1" fontId="16" fillId="0" borderId="40" xfId="17" applyNumberFormat="1" applyFont="1" applyBorder="1" applyAlignment="1">
      <alignment horizontal="center" vertical="center"/>
    </xf>
    <xf numFmtId="1" fontId="16" fillId="0" borderId="42" xfId="17" applyNumberFormat="1" applyFont="1" applyBorder="1" applyAlignment="1">
      <alignment horizontal="center" vertical="center"/>
    </xf>
    <xf numFmtId="2" fontId="14" fillId="0" borderId="5" xfId="17" applyNumberFormat="1" applyFont="1" applyBorder="1" applyAlignment="1">
      <alignment horizontal="center" vertical="center"/>
    </xf>
    <xf numFmtId="0" fontId="2" fillId="0" borderId="5" xfId="17" applyFont="1" applyBorder="1" applyAlignment="1">
      <alignment horizontal="center" vertical="center"/>
    </xf>
    <xf numFmtId="2" fontId="2" fillId="0" borderId="5" xfId="17" applyNumberFormat="1" applyFont="1" applyBorder="1" applyAlignment="1">
      <alignment horizontal="center" vertical="center"/>
    </xf>
    <xf numFmtId="0" fontId="2" fillId="0" borderId="5" xfId="17" applyFont="1" applyBorder="1" applyAlignment="1">
      <alignment horizontal="center"/>
    </xf>
    <xf numFmtId="14" fontId="14" fillId="0" borderId="5" xfId="12" applyNumberFormat="1" applyFont="1" applyBorder="1" applyAlignment="1">
      <alignment horizontal="center" vertical="center" wrapText="1"/>
    </xf>
    <xf numFmtId="0" fontId="2" fillId="2" borderId="5" xfId="17" applyFont="1" applyFill="1" applyBorder="1" applyAlignment="1">
      <alignment horizontal="center"/>
    </xf>
    <xf numFmtId="0" fontId="33" fillId="0" borderId="5" xfId="9" applyFont="1" applyBorder="1" applyAlignment="1">
      <alignment horizontal="left"/>
    </xf>
    <xf numFmtId="0" fontId="10" fillId="0" borderId="5" xfId="9" applyFont="1" applyBorder="1" applyAlignment="1">
      <alignment horizontal="left"/>
    </xf>
    <xf numFmtId="0" fontId="10" fillId="0" borderId="5" xfId="2" applyFont="1" applyBorder="1" applyAlignment="1">
      <alignment horizontal="left"/>
    </xf>
    <xf numFmtId="0" fontId="2" fillId="0" borderId="5" xfId="2" applyFont="1" applyBorder="1" applyAlignment="1">
      <alignment horizontal="center"/>
    </xf>
    <xf numFmtId="2" fontId="14" fillId="0" borderId="5" xfId="16" applyNumberFormat="1" applyFont="1" applyBorder="1" applyAlignment="1">
      <alignment horizontal="center" vertical="center"/>
    </xf>
    <xf numFmtId="0" fontId="16" fillId="0" borderId="0" xfId="17" applyFont="1" applyAlignment="1">
      <alignment vertical="center"/>
    </xf>
    <xf numFmtId="2" fontId="33" fillId="0" borderId="0" xfId="9" applyNumberFormat="1" applyFont="1"/>
    <xf numFmtId="0" fontId="27" fillId="0" borderId="1" xfId="2" applyBorder="1" applyAlignment="1">
      <alignment horizontal="center" vertical="center"/>
    </xf>
    <xf numFmtId="0" fontId="27" fillId="0" borderId="40" xfId="2" applyBorder="1" applyAlignment="1">
      <alignment horizontal="center" vertical="center"/>
    </xf>
    <xf numFmtId="0" fontId="27" fillId="0" borderId="4" xfId="2" applyBorder="1" applyAlignment="1">
      <alignment horizontal="center" vertical="center"/>
    </xf>
    <xf numFmtId="1" fontId="27" fillId="0" borderId="1" xfId="2" applyNumberFormat="1" applyBorder="1" applyAlignment="1">
      <alignment horizontal="center" vertical="center"/>
    </xf>
    <xf numFmtId="1" fontId="27" fillId="0" borderId="40" xfId="2" applyNumberFormat="1" applyBorder="1" applyAlignment="1">
      <alignment horizontal="center" vertical="center"/>
    </xf>
    <xf numFmtId="1" fontId="27" fillId="0" borderId="4" xfId="2" applyNumberFormat="1" applyBorder="1" applyAlignment="1">
      <alignment horizontal="center" vertical="center"/>
    </xf>
    <xf numFmtId="0" fontId="14" fillId="0" borderId="0" xfId="15" applyFont="1" applyAlignment="1">
      <alignment horizontal="left" wrapText="1"/>
    </xf>
    <xf numFmtId="0" fontId="9" fillId="0" borderId="9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17" fillId="7" borderId="5" xfId="2" applyFont="1" applyFill="1" applyBorder="1" applyAlignment="1">
      <alignment horizontal="center" vertical="center"/>
    </xf>
    <xf numFmtId="1" fontId="33" fillId="0" borderId="0" xfId="2" applyNumberFormat="1" applyFont="1" applyAlignment="1">
      <alignment horizontal="center" vertical="center"/>
    </xf>
    <xf numFmtId="0" fontId="9" fillId="0" borderId="25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31" xfId="2" applyFont="1" applyBorder="1" applyAlignment="1">
      <alignment horizontal="center"/>
    </xf>
    <xf numFmtId="0" fontId="27" fillId="0" borderId="0" xfId="2" applyAlignment="1">
      <alignment horizontal="left" vertical="center" wrapText="1"/>
    </xf>
    <xf numFmtId="0" fontId="21" fillId="0" borderId="0" xfId="2" applyFont="1" applyAlignment="1">
      <alignment horizontal="center"/>
    </xf>
    <xf numFmtId="169" fontId="8" fillId="0" borderId="0" xfId="2" applyNumberFormat="1" applyFont="1" applyAlignment="1">
      <alignment horizontal="center"/>
    </xf>
    <xf numFmtId="169" fontId="27" fillId="0" borderId="0" xfId="2" applyNumberFormat="1" applyAlignment="1">
      <alignment horizontal="center"/>
    </xf>
    <xf numFmtId="1" fontId="8" fillId="0" borderId="0" xfId="2" applyNumberFormat="1" applyFont="1" applyAlignment="1">
      <alignment horizontal="center" vertical="center"/>
    </xf>
    <xf numFmtId="0" fontId="9" fillId="0" borderId="22" xfId="2" applyFont="1" applyBorder="1" applyAlignment="1">
      <alignment horizontal="center"/>
    </xf>
    <xf numFmtId="0" fontId="9" fillId="0" borderId="23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0" fontId="18" fillId="0" borderId="0" xfId="2" applyFont="1" applyAlignment="1">
      <alignment horizontal="left"/>
    </xf>
    <xf numFmtId="168" fontId="19" fillId="3" borderId="0" xfId="2" applyNumberFormat="1" applyFont="1" applyFill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1" fillId="0" borderId="0" xfId="17" applyFont="1" applyAlignment="1">
      <alignment horizontal="center" vertical="center"/>
    </xf>
    <xf numFmtId="0" fontId="9" fillId="0" borderId="5" xfId="9" applyFont="1" applyBorder="1" applyAlignment="1">
      <alignment horizontal="center" vertical="center" wrapText="1"/>
    </xf>
  </cellXfs>
  <cellStyles count="23">
    <cellStyle name="Normal" xfId="0" builtinId="0"/>
    <cellStyle name="Normal 10 3" xfId="16" xr:uid="{00000000-0005-0000-0000-000003000000}"/>
    <cellStyle name="Normal 160" xfId="1" xr:uid="{00000000-0005-0000-0000-000004000000}"/>
    <cellStyle name="Normal 2" xfId="2" xr:uid="{00000000-0005-0000-0000-000005000000}"/>
    <cellStyle name="Normal 2 10" xfId="3" xr:uid="{00000000-0005-0000-0000-000006000000}"/>
    <cellStyle name="Normal 2 30 2 4" xfId="4" xr:uid="{00000000-0005-0000-0000-000007000000}"/>
    <cellStyle name="Normal 2 30 2 4 4 3 11 8" xfId="5" xr:uid="{00000000-0005-0000-0000-000008000000}"/>
    <cellStyle name="Normal 2 30 2 4 4 3 11 8 2" xfId="22" xr:uid="{1C28B1B5-CB68-45F6-A1A9-C25A5B34D7C8}"/>
    <cellStyle name="Normal 2 30 2 4 4 3 11 8 20" xfId="15" xr:uid="{00000000-0005-0000-0000-000009000000}"/>
    <cellStyle name="Normal 2 30 2 4 4 3 11 8 6" xfId="6" xr:uid="{00000000-0005-0000-0000-00000A000000}"/>
    <cellStyle name="Normal 2 30 2 4 8 6" xfId="7" xr:uid="{00000000-0005-0000-0000-00000B000000}"/>
    <cellStyle name="Normal 2 30 2 7 4 3 11 8" xfId="8" xr:uid="{00000000-0005-0000-0000-00000C000000}"/>
    <cellStyle name="Normal 2 30 2 7 4 3 11 8 6" xfId="9" xr:uid="{00000000-0005-0000-0000-00000D000000}"/>
    <cellStyle name="Normal 2 30 2 7 4 3 11 8 6 17" xfId="17" xr:uid="{00000000-0005-0000-0000-00000E000000}"/>
    <cellStyle name="Normal 2 30 2 7 4 3 11 8 6 17 2" xfId="21" xr:uid="{0F5146AE-F9F2-4E6D-B2F1-F453E9364293}"/>
    <cellStyle name="Normal 2 30 2 7 4 3 11 8 6 2" xfId="18" xr:uid="{036BDAAF-905A-4C3E-AAF5-56F8B199C72E}"/>
    <cellStyle name="Normal 2 7" xfId="10" xr:uid="{00000000-0005-0000-0000-00000F000000}"/>
    <cellStyle name="Normal 2 7 2" xfId="11" xr:uid="{00000000-0005-0000-0000-000010000000}"/>
    <cellStyle name="Normal 200 2 2 8 4 3 11 8 6" xfId="12" xr:uid="{00000000-0005-0000-0000-000011000000}"/>
    <cellStyle name="Normal 200 2 2 8 4 3 11 8 6 2" xfId="19" xr:uid="{EA62395C-7135-480D-8566-3A943645FF15}"/>
    <cellStyle name="Normal 207 2" xfId="13" xr:uid="{00000000-0005-0000-0000-000012000000}"/>
    <cellStyle name="Normal 242 4 3 11 8 6" xfId="14" xr:uid="{00000000-0005-0000-0000-000013000000}"/>
    <cellStyle name="Normal 7" xfId="20" xr:uid="{2D95E0C5-8747-433D-B6EB-5EF08AB24D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RRK%20PEN%20DATA_28.01.2008\Performance\PERFORMANCE\ocm\Yearly_perf\OCMJAN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RK%20PEN%20DATA_28.01.2008\Performance\PERFORMANCE\ocm\Yearly_perf\OCMJAN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Performance\PERFORMANCE\ocm\Yearly_perf\OCMJAN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21\shared%20doc\ARR%202.6%20REV\Performance\PERFORMANCE\ocm\Yearly_perf\OCMJAN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0.217\rcd\Performance\PERFORMANCE\ocm\Yearly_perf\OCMJAN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Performance\PERFORMANCE\ocm\Yearly_perf\OCMJAN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57\d\201-04REL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Grap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Assumptions"/>
      <sheetName val="A 3.7"/>
      <sheetName val="water_bal"/>
      <sheetName val="Daily_input"/>
      <sheetName val="Daily_report"/>
      <sheetName val="A_3_7"/>
      <sheetName val="Clause 9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zoomScale="65" zoomScaleNormal="65" workbookViewId="0">
      <selection activeCell="J21" sqref="J21"/>
    </sheetView>
  </sheetViews>
  <sheetFormatPr defaultColWidth="10.42578125" defaultRowHeight="15"/>
  <cols>
    <col min="1" max="1" width="6" style="12" customWidth="1"/>
    <col min="2" max="2" width="4.7109375" style="12" customWidth="1"/>
    <col min="3" max="3" width="7.42578125" style="12" customWidth="1"/>
    <col min="4" max="4" width="36.28515625" style="12" customWidth="1"/>
    <col min="5" max="5" width="11" style="12" customWidth="1"/>
    <col min="6" max="6" width="9.28515625" style="12" customWidth="1"/>
    <col min="7" max="7" width="15.140625" style="12" customWidth="1"/>
    <col min="8" max="9" width="11" style="12" customWidth="1"/>
    <col min="10" max="10" width="15" style="12" customWidth="1"/>
    <col min="11" max="11" width="10" style="12" customWidth="1"/>
    <col min="12" max="12" width="11" style="12" customWidth="1"/>
    <col min="13" max="13" width="11.7109375" style="12" customWidth="1"/>
    <col min="14" max="15" width="11" style="12" customWidth="1"/>
    <col min="16" max="16" width="12.140625" style="12" customWidth="1"/>
    <col min="17" max="17" width="11.85546875" style="12" customWidth="1"/>
    <col min="18" max="19" width="11" style="12" customWidth="1"/>
    <col min="20" max="20" width="14.5703125" style="12" customWidth="1"/>
    <col min="21" max="21" width="29.7109375" style="12" customWidth="1"/>
    <col min="22" max="22" width="11.7109375" style="12" customWidth="1"/>
    <col min="23" max="23" width="11.28515625" style="12" customWidth="1"/>
    <col min="24" max="24" width="11.42578125" style="12" customWidth="1"/>
    <col min="25" max="16384" width="10.42578125" style="12"/>
  </cols>
  <sheetData>
    <row r="2" spans="1:45" ht="15.75">
      <c r="C2" s="12" t="s">
        <v>0</v>
      </c>
      <c r="U2" s="54" t="s">
        <v>1</v>
      </c>
    </row>
    <row r="3" spans="1:45" ht="21">
      <c r="C3" s="246" t="s">
        <v>2</v>
      </c>
      <c r="D3" s="246"/>
      <c r="E3" s="246"/>
      <c r="F3" s="247">
        <v>45870</v>
      </c>
      <c r="G3" s="247"/>
      <c r="J3" s="12" t="s">
        <v>3</v>
      </c>
      <c r="K3" s="42"/>
      <c r="M3" s="12" t="s">
        <v>4</v>
      </c>
      <c r="N3" s="12">
        <f>-N6+O6</f>
        <v>31</v>
      </c>
      <c r="U3" s="12" t="s">
        <v>5</v>
      </c>
    </row>
    <row r="4" spans="1:45" ht="21">
      <c r="C4" s="13"/>
      <c r="D4" s="13"/>
      <c r="E4" s="13"/>
      <c r="F4" s="14"/>
      <c r="G4" s="14"/>
      <c r="H4" s="19"/>
      <c r="K4" s="42"/>
      <c r="U4" s="12" t="s">
        <v>6</v>
      </c>
    </row>
    <row r="5" spans="1:45" ht="21">
      <c r="C5" s="15" t="s">
        <v>7</v>
      </c>
      <c r="D5" s="13"/>
      <c r="E5" s="16" t="s">
        <v>51</v>
      </c>
      <c r="F5" s="58" t="s">
        <v>8</v>
      </c>
      <c r="H5" s="134" t="s">
        <v>52</v>
      </c>
      <c r="I5" s="19"/>
      <c r="J5" s="19"/>
      <c r="K5" s="19"/>
      <c r="L5" s="43" t="s">
        <v>9</v>
      </c>
      <c r="M5" s="44">
        <f>F3</f>
        <v>45870</v>
      </c>
      <c r="U5" s="12" t="s">
        <v>10</v>
      </c>
    </row>
    <row r="6" spans="1:45" ht="27" customHeight="1">
      <c r="H6" s="19"/>
      <c r="I6" s="19"/>
      <c r="J6" s="19"/>
      <c r="K6" s="158"/>
      <c r="L6" s="157"/>
      <c r="N6" s="45">
        <f>EOMONTH(F3,-1)</f>
        <v>45869</v>
      </c>
      <c r="O6" s="45">
        <f>EOMONTH(F3,0)</f>
        <v>45900</v>
      </c>
    </row>
    <row r="7" spans="1:45" ht="23.25" customHeight="1" thickBot="1">
      <c r="B7" s="17" t="s">
        <v>11</v>
      </c>
      <c r="C7" s="18" t="s">
        <v>12</v>
      </c>
      <c r="I7" s="19"/>
      <c r="J7" s="19"/>
      <c r="K7" s="19"/>
      <c r="U7" s="12" t="s">
        <v>13</v>
      </c>
    </row>
    <row r="8" spans="1:45" ht="15.75" thickBot="1">
      <c r="C8" s="229" t="s">
        <v>14</v>
      </c>
      <c r="D8" s="249" t="s">
        <v>15</v>
      </c>
      <c r="E8" s="235" t="s">
        <v>16</v>
      </c>
      <c r="F8" s="236"/>
      <c r="G8" s="236"/>
      <c r="H8" s="236"/>
      <c r="I8" s="237"/>
      <c r="J8" s="243" t="s">
        <v>17</v>
      </c>
      <c r="K8" s="244"/>
      <c r="L8" s="244"/>
      <c r="M8" s="244"/>
      <c r="N8" s="245"/>
      <c r="O8" s="235" t="s">
        <v>18</v>
      </c>
      <c r="P8" s="236"/>
      <c r="Q8" s="236"/>
      <c r="R8" s="236"/>
      <c r="S8" s="237"/>
      <c r="U8" s="12" t="s">
        <v>19</v>
      </c>
    </row>
    <row r="9" spans="1:45" ht="93" customHeight="1" thickBot="1">
      <c r="C9" s="248"/>
      <c r="D9" s="250"/>
      <c r="E9" s="59" t="s">
        <v>20</v>
      </c>
      <c r="F9" s="60" t="s">
        <v>21</v>
      </c>
      <c r="G9" s="61" t="s">
        <v>22</v>
      </c>
      <c r="H9" s="61" t="s">
        <v>23</v>
      </c>
      <c r="I9" s="71" t="s">
        <v>24</v>
      </c>
      <c r="J9" s="88" t="s">
        <v>25</v>
      </c>
      <c r="K9" s="89" t="s">
        <v>21</v>
      </c>
      <c r="L9" s="90" t="s">
        <v>22</v>
      </c>
      <c r="M9" s="90" t="s">
        <v>23</v>
      </c>
      <c r="N9" s="91" t="s">
        <v>24</v>
      </c>
      <c r="O9" s="20" t="s">
        <v>25</v>
      </c>
      <c r="P9" s="21" t="s">
        <v>21</v>
      </c>
      <c r="Q9" s="21" t="s">
        <v>22</v>
      </c>
      <c r="R9" s="21" t="s">
        <v>23</v>
      </c>
      <c r="S9" s="46" t="s">
        <v>24</v>
      </c>
      <c r="U9" s="238" t="s">
        <v>26</v>
      </c>
      <c r="V9" s="238"/>
      <c r="W9" s="238"/>
      <c r="X9" s="238"/>
      <c r="Y9" s="238"/>
      <c r="Z9" s="238"/>
      <c r="AA9" s="238"/>
      <c r="AB9" s="238"/>
      <c r="AC9" s="238"/>
    </row>
    <row r="10" spans="1:45" s="93" customFormat="1" ht="19.899999999999999" customHeight="1">
      <c r="A10" s="92"/>
      <c r="C10" s="94">
        <v>1</v>
      </c>
      <c r="D10" s="95" t="s">
        <v>27</v>
      </c>
      <c r="E10" s="22">
        <v>24861.240000000049</v>
      </c>
      <c r="F10" s="23"/>
      <c r="G10" s="96">
        <v>3819.7428599952618</v>
      </c>
      <c r="H10" s="96">
        <v>3375.8212114906046</v>
      </c>
      <c r="I10" s="135">
        <v>3064.6452789181626</v>
      </c>
      <c r="J10" s="166">
        <v>282568.3</v>
      </c>
      <c r="K10" s="167"/>
      <c r="L10" s="185">
        <v>3846.7773309320264</v>
      </c>
      <c r="M10" s="185">
        <v>3382.2582384424836</v>
      </c>
      <c r="N10" s="219">
        <v>3071.5003412319306</v>
      </c>
      <c r="O10" s="85">
        <f>E10+J10</f>
        <v>307429.54000000004</v>
      </c>
      <c r="P10" s="47">
        <f>((K10*J10)+(F10*E10))/O10</f>
        <v>0</v>
      </c>
      <c r="Q10" s="47">
        <f>((L10*J10)+(G10*E10))/O10</f>
        <v>3844.5911048776534</v>
      </c>
      <c r="R10" s="47">
        <f>((M10*J10)+(H10*E10))/O10</f>
        <v>3381.7376883615216</v>
      </c>
      <c r="S10" s="55">
        <f>((N10*J10)+(I10*E10))/O10</f>
        <v>3070.945985429305</v>
      </c>
      <c r="U10" s="238" t="s">
        <v>28</v>
      </c>
      <c r="V10" s="238"/>
      <c r="W10" s="238"/>
      <c r="X10" s="238"/>
      <c r="Y10" s="238"/>
      <c r="Z10" s="238"/>
      <c r="AA10" s="238"/>
      <c r="AB10" s="238"/>
      <c r="AC10" s="238"/>
      <c r="AD10" s="92"/>
      <c r="AM10" s="92"/>
      <c r="AN10" s="92"/>
      <c r="AO10" s="92"/>
      <c r="AP10" s="92"/>
      <c r="AQ10" s="92"/>
      <c r="AR10" s="92"/>
      <c r="AS10" s="92"/>
    </row>
    <row r="11" spans="1:45" s="93" customFormat="1" ht="19.899999999999999" customHeight="1">
      <c r="A11" s="92"/>
      <c r="C11" s="94">
        <v>2</v>
      </c>
      <c r="D11" s="97" t="s">
        <v>29</v>
      </c>
      <c r="E11" s="62">
        <v>0</v>
      </c>
      <c r="F11" s="24"/>
      <c r="G11" s="98">
        <v>0</v>
      </c>
      <c r="H11" s="98">
        <v>0</v>
      </c>
      <c r="I11" s="99">
        <v>0</v>
      </c>
      <c r="J11" s="48"/>
      <c r="K11" s="26"/>
      <c r="L11" s="72"/>
      <c r="M11" s="24"/>
      <c r="N11" s="100"/>
      <c r="O11" s="85"/>
      <c r="P11" s="47"/>
      <c r="Q11" s="47"/>
      <c r="R11" s="47"/>
      <c r="S11" s="55"/>
      <c r="U11" s="238"/>
      <c r="V11" s="238"/>
      <c r="W11" s="238"/>
      <c r="X11" s="238"/>
      <c r="Y11" s="238"/>
      <c r="Z11" s="238"/>
      <c r="AA11" s="238"/>
      <c r="AB11" s="238"/>
      <c r="AC11" s="238"/>
      <c r="AD11" s="92"/>
      <c r="AM11" s="92"/>
      <c r="AN11" s="92"/>
      <c r="AO11" s="92"/>
      <c r="AP11" s="92"/>
      <c r="AQ11" s="92"/>
      <c r="AR11" s="92"/>
      <c r="AS11" s="92"/>
    </row>
    <row r="12" spans="1:45" s="93" customFormat="1" ht="19.899999999999999" customHeight="1">
      <c r="A12" s="92"/>
      <c r="C12" s="94">
        <v>3</v>
      </c>
      <c r="D12" s="97" t="s">
        <v>30</v>
      </c>
      <c r="E12" s="63">
        <v>21018.35</v>
      </c>
      <c r="F12" s="24"/>
      <c r="G12" s="113">
        <v>4602.8612519540484</v>
      </c>
      <c r="H12" s="113">
        <v>4602.8612519540484</v>
      </c>
      <c r="I12" s="114">
        <v>4602.8612519540484</v>
      </c>
      <c r="J12" s="48"/>
      <c r="K12" s="49"/>
      <c r="L12" s="24"/>
      <c r="M12" s="24"/>
      <c r="N12" s="73"/>
      <c r="O12" s="85">
        <f>E12+J12</f>
        <v>21018.35</v>
      </c>
      <c r="P12" s="47">
        <f>((K12*J12)+(F12*E12))/O12</f>
        <v>0</v>
      </c>
      <c r="Q12" s="47">
        <f>((L12*J12)+(G12*E12))/O12</f>
        <v>4602.8612519540484</v>
      </c>
      <c r="R12" s="47">
        <f>((M12*J12)+(H12*E12))/O12</f>
        <v>4602.8612519540484</v>
      </c>
      <c r="S12" s="55">
        <f>((N12*J12)+(I12*E12))/O12</f>
        <v>4602.8612519540484</v>
      </c>
      <c r="Y12" s="92"/>
      <c r="Z12" s="92"/>
      <c r="AA12" s="92"/>
      <c r="AB12" s="92"/>
      <c r="AC12" s="92"/>
      <c r="AD12" s="92"/>
      <c r="AM12" s="92"/>
      <c r="AN12" s="92"/>
      <c r="AO12" s="92"/>
      <c r="AP12" s="92"/>
      <c r="AQ12" s="92"/>
      <c r="AR12" s="92"/>
      <c r="AS12" s="92"/>
    </row>
    <row r="13" spans="1:45" s="93" customFormat="1" ht="19.899999999999999" customHeight="1" thickBot="1">
      <c r="C13" s="101"/>
      <c r="D13" s="102"/>
      <c r="E13" s="64">
        <f>SUM(E10:E12)</f>
        <v>45879.590000000047</v>
      </c>
      <c r="F13" s="65">
        <f>SUMPRODUCT(F10:F12,E10:E12)/E13</f>
        <v>0</v>
      </c>
      <c r="G13" s="65">
        <f>SUMPRODUCT(G10:G12,E10:E12)/E13</f>
        <v>4178.504925079691</v>
      </c>
      <c r="H13" s="65">
        <f>SUMPRODUCT(H10:H12,E10:E12)/E13</f>
        <v>3937.9525869992958</v>
      </c>
      <c r="I13" s="74">
        <f>SUMPRODUCT(I10:I12,E10:E12)/E13</f>
        <v>3769.332519951894</v>
      </c>
      <c r="J13" s="28">
        <f>SUM(J10:J12)</f>
        <v>282568.3</v>
      </c>
      <c r="K13" s="28">
        <f>SUMPRODUCT(K10:K12,J10:J12)/J13</f>
        <v>0</v>
      </c>
      <c r="L13" s="29">
        <f>SUMPRODUCT(L10:L12,J10:J12)/J13</f>
        <v>3846.7773309320264</v>
      </c>
      <c r="M13" s="29">
        <f>SUMPRODUCT(M10:M12,J10:J12)/J13</f>
        <v>3382.2582384424836</v>
      </c>
      <c r="N13" s="50">
        <f>SUMPRODUCT(N10:N12,J10:J12)/J13</f>
        <v>3071.5003412319306</v>
      </c>
      <c r="O13" s="27">
        <f>SUM(O10:O12)</f>
        <v>328447.89</v>
      </c>
      <c r="P13" s="29">
        <f>SUMPRODUCT(P10:P12,O10:O12)/O13</f>
        <v>0</v>
      </c>
      <c r="Q13" s="29">
        <f>SUMPRODUCT(Q10:Q12,O10:O12)/O13</f>
        <v>3893.1150498657098</v>
      </c>
      <c r="R13" s="29">
        <f>SUMPRODUCT(R10:R12,O10:O12)/O13</f>
        <v>3459.8809897322049</v>
      </c>
      <c r="S13" s="84">
        <f>SUMPRODUCT(S10:S12,O10:O12)/O13</f>
        <v>3168.977765271643</v>
      </c>
      <c r="U13" s="93" t="s">
        <v>31</v>
      </c>
      <c r="Y13" s="92"/>
      <c r="Z13" s="92"/>
      <c r="AA13" s="92"/>
      <c r="AB13" s="92"/>
      <c r="AC13" s="92"/>
      <c r="AD13" s="92"/>
      <c r="AM13" s="92"/>
      <c r="AN13" s="92"/>
      <c r="AO13" s="92"/>
      <c r="AP13" s="92"/>
      <c r="AQ13" s="92"/>
      <c r="AR13" s="92"/>
      <c r="AS13" s="92"/>
    </row>
    <row r="14" spans="1:45" s="93" customFormat="1" ht="19.899999999999999" customHeight="1" thickBot="1">
      <c r="C14" s="103"/>
      <c r="D14" s="104" t="s">
        <v>32</v>
      </c>
      <c r="E14" s="66">
        <f>E13</f>
        <v>45879.590000000047</v>
      </c>
      <c r="F14" s="67">
        <f>F13</f>
        <v>0</v>
      </c>
      <c r="G14" s="68">
        <f>G13</f>
        <v>4178.504925079691</v>
      </c>
      <c r="H14" s="68">
        <f>H13</f>
        <v>3937.9525869992958</v>
      </c>
      <c r="I14" s="75">
        <f>SUMPRODUCT(I13:I13,E13:E13)/E14</f>
        <v>3769.332519951894</v>
      </c>
      <c r="J14" s="76">
        <f>SUM(J10:J12)</f>
        <v>282568.3</v>
      </c>
      <c r="K14" s="32">
        <f>K13</f>
        <v>0</v>
      </c>
      <c r="L14" s="33">
        <f>L13</f>
        <v>3846.7773309320264</v>
      </c>
      <c r="M14" s="33">
        <f>M13</f>
        <v>3382.2582384424836</v>
      </c>
      <c r="N14" s="51">
        <f>SUMPRODUCT(N13:N13,J13:J13)/J14</f>
        <v>3071.5003412319306</v>
      </c>
      <c r="O14" s="31">
        <f>SUM(O10:O12)</f>
        <v>328447.89</v>
      </c>
      <c r="P14" s="52">
        <f>P13</f>
        <v>0</v>
      </c>
      <c r="Q14" s="83">
        <f>Q13</f>
        <v>3893.1150498657098</v>
      </c>
      <c r="R14" s="33">
        <f>R13</f>
        <v>3459.8809897322049</v>
      </c>
      <c r="S14" s="83">
        <f>S13</f>
        <v>3168.977765271643</v>
      </c>
      <c r="Y14" s="92"/>
      <c r="Z14" s="92"/>
      <c r="AA14" s="92"/>
      <c r="AB14" s="92"/>
      <c r="AC14" s="92"/>
      <c r="AD14" s="92"/>
      <c r="AM14" s="92"/>
      <c r="AN14" s="92"/>
      <c r="AO14" s="92"/>
      <c r="AP14" s="92"/>
      <c r="AQ14" s="92"/>
      <c r="AR14" s="92"/>
      <c r="AS14" s="92"/>
    </row>
    <row r="15" spans="1:45" ht="15.75">
      <c r="C15" s="34"/>
      <c r="D15" s="35"/>
      <c r="E15" s="36"/>
      <c r="F15" s="36"/>
      <c r="G15" s="105"/>
      <c r="H15" s="36"/>
      <c r="I15" s="36"/>
      <c r="J15" s="77"/>
      <c r="K15" s="53"/>
      <c r="L15" s="106"/>
      <c r="M15" s="105"/>
      <c r="N15" s="106"/>
      <c r="O15" s="36"/>
      <c r="P15" s="53"/>
      <c r="R15" s="165"/>
      <c r="S15" s="162"/>
      <c r="T15" s="41"/>
      <c r="U15" s="56"/>
      <c r="V15" s="41"/>
      <c r="W15" s="41"/>
      <c r="X15" s="41"/>
      <c r="Y15" s="19"/>
      <c r="Z15" s="19"/>
      <c r="AA15" s="19"/>
      <c r="AB15" s="19"/>
      <c r="AC15" s="19"/>
      <c r="AD15" s="19"/>
      <c r="AM15" s="19"/>
      <c r="AN15" s="19"/>
      <c r="AO15" s="19"/>
      <c r="AP15" s="19"/>
      <c r="AQ15" s="19"/>
      <c r="AR15" s="19"/>
      <c r="AS15" s="19"/>
    </row>
    <row r="16" spans="1:45" ht="24.75" customHeight="1" thickBot="1">
      <c r="B16" s="17" t="s">
        <v>33</v>
      </c>
      <c r="C16" s="37" t="s">
        <v>34</v>
      </c>
      <c r="D16" s="37"/>
      <c r="E16" s="18"/>
      <c r="F16" s="18"/>
      <c r="G16" s="18"/>
      <c r="H16" s="18"/>
      <c r="I16" s="18"/>
      <c r="J16" s="18"/>
      <c r="K16" s="239"/>
      <c r="L16" s="239"/>
      <c r="M16" s="36"/>
      <c r="N16" s="36"/>
      <c r="O16" s="36"/>
      <c r="P16" s="53"/>
      <c r="S16" s="240"/>
      <c r="T16" s="241"/>
      <c r="U16" s="242"/>
      <c r="V16" s="242"/>
      <c r="W16" s="242"/>
      <c r="X16" s="242"/>
      <c r="Y16" s="19"/>
      <c r="Z16" s="19"/>
      <c r="AA16" s="19"/>
      <c r="AB16" s="19"/>
      <c r="AC16" s="19"/>
      <c r="AD16" s="19"/>
      <c r="AM16" s="19"/>
      <c r="AN16" s="19"/>
      <c r="AO16" s="19"/>
      <c r="AP16" s="19"/>
      <c r="AQ16" s="19"/>
      <c r="AR16" s="19"/>
      <c r="AS16" s="19"/>
    </row>
    <row r="17" spans="3:45" ht="21" customHeight="1">
      <c r="C17" s="229" t="s">
        <v>14</v>
      </c>
      <c r="D17" s="231" t="s">
        <v>15</v>
      </c>
      <c r="E17" s="233" t="s">
        <v>53</v>
      </c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Q17" s="19"/>
      <c r="R17" s="136"/>
      <c r="S17" s="25"/>
      <c r="T17" s="222"/>
      <c r="U17" s="202"/>
      <c r="V17" s="79"/>
      <c r="W17" s="137"/>
      <c r="X17" s="138"/>
      <c r="Y17" s="19"/>
      <c r="Z17" s="19"/>
      <c r="AA17" s="19"/>
      <c r="AB17" s="19"/>
      <c r="AC17" s="19"/>
      <c r="AD17" s="19"/>
      <c r="AM17" s="19"/>
      <c r="AN17" s="19"/>
      <c r="AO17" s="19"/>
      <c r="AP17" s="19"/>
      <c r="AQ17" s="19"/>
      <c r="AR17" s="19"/>
      <c r="AS17" s="19"/>
    </row>
    <row r="18" spans="3:45" ht="75">
      <c r="C18" s="230"/>
      <c r="D18" s="232"/>
      <c r="E18" s="125" t="s">
        <v>25</v>
      </c>
      <c r="F18" s="126" t="s">
        <v>21</v>
      </c>
      <c r="G18" s="127" t="s">
        <v>22</v>
      </c>
      <c r="H18" s="127" t="s">
        <v>23</v>
      </c>
      <c r="I18" s="127" t="s">
        <v>35</v>
      </c>
      <c r="J18" s="126" t="s">
        <v>36</v>
      </c>
      <c r="K18" s="127" t="s">
        <v>37</v>
      </c>
      <c r="L18" s="127" t="s">
        <v>38</v>
      </c>
      <c r="M18" s="127" t="s">
        <v>39</v>
      </c>
      <c r="N18" s="38" t="s">
        <v>40</v>
      </c>
      <c r="O18" s="38" t="s">
        <v>41</v>
      </c>
      <c r="S18" s="202"/>
      <c r="T18" s="223"/>
      <c r="U18" s="203"/>
      <c r="Y18" s="19"/>
      <c r="Z18" s="19"/>
      <c r="AA18" s="19"/>
      <c r="AB18" s="19"/>
      <c r="AC18" s="19"/>
      <c r="AD18" s="19"/>
      <c r="AM18" s="19"/>
      <c r="AN18" s="19"/>
      <c r="AO18" s="19"/>
      <c r="AP18" s="19"/>
      <c r="AQ18" s="19"/>
      <c r="AR18" s="19"/>
      <c r="AS18" s="19"/>
    </row>
    <row r="19" spans="3:45" ht="18.600000000000001" customHeight="1">
      <c r="C19" s="140">
        <v>1</v>
      </c>
      <c r="D19" s="69" t="s">
        <v>27</v>
      </c>
      <c r="E19" s="184">
        <v>291680</v>
      </c>
      <c r="F19" s="49"/>
      <c r="G19" s="164">
        <f>Q10</f>
        <v>3844.5911048776534</v>
      </c>
      <c r="H19" s="128">
        <f t="shared" ref="H19" si="0">R10</f>
        <v>3381.7376883615216</v>
      </c>
      <c r="I19" s="24">
        <f>S10</f>
        <v>3070.945985429305</v>
      </c>
      <c r="J19" s="161">
        <v>2996.8758811025782</v>
      </c>
      <c r="K19" s="141">
        <f>IF(G19-I19&gt;750,G19-650,I19)</f>
        <v>3194.5911048776534</v>
      </c>
      <c r="L19" s="142"/>
      <c r="M19" s="142"/>
      <c r="N19" s="142"/>
      <c r="O19" s="143"/>
      <c r="P19" s="86">
        <f>G19-I19</f>
        <v>773.6451194483484</v>
      </c>
      <c r="Q19" s="163" t="s">
        <v>61</v>
      </c>
      <c r="R19" s="19"/>
      <c r="S19" s="203"/>
      <c r="T19" s="224"/>
      <c r="U19" s="203"/>
      <c r="Y19" s="19"/>
      <c r="Z19" s="19"/>
      <c r="AA19" s="19"/>
      <c r="AB19" s="19"/>
      <c r="AC19" s="19"/>
      <c r="AD19" s="19"/>
      <c r="AM19" s="19"/>
      <c r="AN19" s="19"/>
      <c r="AO19" s="19"/>
      <c r="AP19" s="19"/>
      <c r="AQ19" s="19"/>
      <c r="AR19" s="19"/>
      <c r="AS19" s="19"/>
    </row>
    <row r="20" spans="3:45" ht="18.600000000000001" customHeight="1">
      <c r="C20" s="140">
        <v>2</v>
      </c>
      <c r="D20" s="144" t="s">
        <v>29</v>
      </c>
      <c r="E20" s="184">
        <v>0</v>
      </c>
      <c r="F20" s="49"/>
      <c r="G20" s="128"/>
      <c r="H20" s="128"/>
      <c r="I20" s="24"/>
      <c r="J20" s="145"/>
      <c r="K20" s="141">
        <f>IF(G20-I20&gt;300,G20-300,I20)</f>
        <v>0</v>
      </c>
      <c r="L20" s="142"/>
      <c r="M20" s="142"/>
      <c r="N20" s="142"/>
      <c r="O20" s="146"/>
      <c r="P20" s="121"/>
      <c r="Q20" s="122"/>
      <c r="R20" s="195"/>
      <c r="S20" s="25"/>
      <c r="T20" s="225"/>
      <c r="U20" s="25"/>
      <c r="V20" s="187"/>
      <c r="Y20" s="19"/>
      <c r="Z20" s="19"/>
      <c r="AA20" s="19"/>
      <c r="AB20" s="19"/>
      <c r="AC20" s="19"/>
      <c r="AD20" s="19"/>
      <c r="AM20" s="19"/>
      <c r="AN20" s="19"/>
      <c r="AO20" s="19"/>
      <c r="AP20" s="19"/>
      <c r="AQ20" s="19"/>
      <c r="AR20" s="19"/>
      <c r="AS20" s="19"/>
    </row>
    <row r="21" spans="3:45" ht="18.600000000000001" customHeight="1">
      <c r="C21" s="140">
        <v>3</v>
      </c>
      <c r="D21" s="144" t="s">
        <v>30</v>
      </c>
      <c r="E21" s="184">
        <v>12153</v>
      </c>
      <c r="F21" s="49"/>
      <c r="G21" s="128">
        <f>Q12</f>
        <v>4602.8612519540484</v>
      </c>
      <c r="H21" s="128">
        <f t="shared" ref="H21:I21" si="1">R12</f>
        <v>4602.8612519540484</v>
      </c>
      <c r="I21" s="24">
        <f t="shared" si="1"/>
        <v>4602.8612519540484</v>
      </c>
      <c r="J21" s="142">
        <v>3800</v>
      </c>
      <c r="K21" s="142">
        <f>I21</f>
        <v>4602.8612519540484</v>
      </c>
      <c r="L21" s="142"/>
      <c r="M21" s="142"/>
      <c r="N21" s="142"/>
      <c r="O21" s="146"/>
      <c r="P21" s="123"/>
      <c r="Q21" s="120"/>
      <c r="R21" s="196"/>
      <c r="S21" s="203"/>
      <c r="T21" s="226"/>
      <c r="U21" s="203"/>
      <c r="Y21" s="19"/>
      <c r="Z21" s="19"/>
      <c r="AA21" s="19"/>
      <c r="AB21" s="19"/>
      <c r="AC21" s="19"/>
      <c r="AD21" s="19"/>
      <c r="AM21" s="19"/>
      <c r="AN21" s="19"/>
      <c r="AO21" s="19"/>
      <c r="AP21" s="19"/>
      <c r="AQ21" s="19"/>
      <c r="AR21" s="19"/>
      <c r="AS21" s="19"/>
    </row>
    <row r="22" spans="3:45" ht="18.600000000000001" customHeight="1">
      <c r="C22" s="129"/>
      <c r="D22" s="130" t="s">
        <v>32</v>
      </c>
      <c r="E22" s="147">
        <f>SUM(E19:E21)</f>
        <v>303833</v>
      </c>
      <c r="F22" s="148">
        <f>SUMPRODUCT(F19:F21,$E$19:$E$21)/$E$22</f>
        <v>0</v>
      </c>
      <c r="G22" s="148">
        <f>SUMPRODUCT(G19:G21,$E$19:$E$21)/$E$22</f>
        <v>3874.9211121428921</v>
      </c>
      <c r="H22" s="148">
        <f>SUMPRODUCT(H19:H21,$E$19:$E$21)/$E$22</f>
        <v>3430.5813448054892</v>
      </c>
      <c r="I22" s="148">
        <f>SUMPRODUCT(I19:I21,$E$19:$E$21)/$E$22</f>
        <v>3132.2209826615845</v>
      </c>
      <c r="J22" s="156">
        <f>SUMPRODUCT(J19:J21,$E$19:$E$21)/$E$22</f>
        <v>3029</v>
      </c>
      <c r="K22" s="149">
        <f>SUMPRODUCT(K19:K21,E19:E21)/E22</f>
        <v>3250.9204275562943</v>
      </c>
      <c r="L22" s="149"/>
      <c r="M22" s="149"/>
      <c r="N22" s="149"/>
      <c r="O22" s="150"/>
      <c r="P22" s="124"/>
      <c r="Q22" s="120"/>
      <c r="R22" s="197"/>
      <c r="S22" s="25"/>
      <c r="T22" s="227"/>
      <c r="U22" s="25"/>
      <c r="V22" s="187"/>
      <c r="Y22" s="19"/>
      <c r="Z22" s="19"/>
      <c r="AA22" s="19"/>
      <c r="AB22" s="19"/>
      <c r="AC22" s="19"/>
      <c r="AD22" s="19"/>
      <c r="AM22" s="19"/>
      <c r="AN22" s="19"/>
      <c r="AO22" s="19"/>
      <c r="AP22" s="19"/>
      <c r="AQ22" s="19"/>
      <c r="AR22" s="19"/>
      <c r="AS22" s="19"/>
    </row>
    <row r="23" spans="3:45" ht="18.600000000000001" customHeight="1" thickBot="1">
      <c r="C23" s="30"/>
      <c r="D23" s="39"/>
      <c r="E23" s="159">
        <f>SUM(E19:E21)</f>
        <v>303833</v>
      </c>
      <c r="F23" s="151">
        <f t="shared" ref="F23:K23" si="2">F22</f>
        <v>0</v>
      </c>
      <c r="G23" s="152">
        <f t="shared" si="2"/>
        <v>3874.9211121428921</v>
      </c>
      <c r="H23" s="153">
        <f t="shared" si="2"/>
        <v>3430.5813448054892</v>
      </c>
      <c r="I23" s="153">
        <f t="shared" si="2"/>
        <v>3132.2209826615845</v>
      </c>
      <c r="J23" s="154">
        <f t="shared" si="2"/>
        <v>3029</v>
      </c>
      <c r="K23" s="154">
        <f t="shared" si="2"/>
        <v>3250.9204275562943</v>
      </c>
      <c r="L23" s="153">
        <f>IF(I23-J23&gt;85,K23-85,K23-I23+J23)</f>
        <v>3165.9204275562943</v>
      </c>
      <c r="M23" s="153">
        <f>L23-J23-N23</f>
        <v>136.92042755629427</v>
      </c>
      <c r="N23" s="155">
        <f>IF(I23-J23&gt;120,I23-J23-120,0)</f>
        <v>0</v>
      </c>
      <c r="O23" s="150"/>
      <c r="P23" s="124"/>
      <c r="Q23" s="123"/>
      <c r="R23" s="201"/>
      <c r="S23" s="25"/>
      <c r="T23" s="203"/>
      <c r="U23" s="25"/>
      <c r="Y23" s="19"/>
      <c r="Z23" s="19"/>
      <c r="AA23" s="19"/>
      <c r="AB23" s="19"/>
      <c r="AC23" s="19"/>
      <c r="AD23" s="19"/>
      <c r="AM23" s="19"/>
      <c r="AN23" s="19"/>
      <c r="AO23" s="19"/>
      <c r="AP23" s="19"/>
      <c r="AQ23" s="19"/>
      <c r="AR23" s="19"/>
      <c r="AS23" s="19"/>
    </row>
    <row r="24" spans="3:45">
      <c r="D24" s="40"/>
      <c r="G24" s="19"/>
      <c r="I24" s="19"/>
      <c r="K24" s="116"/>
      <c r="L24" s="117"/>
      <c r="N24" s="19"/>
      <c r="S24" s="203"/>
      <c r="T24" s="203"/>
      <c r="U24" s="203"/>
    </row>
    <row r="25" spans="3:45" s="1" customFormat="1">
      <c r="C25" s="11"/>
      <c r="G25" s="70"/>
      <c r="I25" s="70"/>
      <c r="K25" s="118"/>
      <c r="L25" s="118">
        <f>I23-J23</f>
        <v>103.22098266158446</v>
      </c>
      <c r="M25" s="82" t="s">
        <v>65</v>
      </c>
      <c r="O25" s="115"/>
      <c r="P25" s="78"/>
      <c r="Q25" s="78"/>
      <c r="R25" s="78"/>
      <c r="S25" s="115"/>
    </row>
    <row r="26" spans="3:45" s="107" customFormat="1">
      <c r="C26" s="220" t="s">
        <v>106</v>
      </c>
      <c r="D26" s="173"/>
      <c r="E26" s="173"/>
      <c r="F26" s="173"/>
      <c r="G26" s="173"/>
      <c r="H26" s="173"/>
      <c r="I26" s="189"/>
      <c r="J26" s="189"/>
      <c r="K26" s="190"/>
      <c r="L26" s="190"/>
      <c r="M26" s="234"/>
      <c r="N26" s="234"/>
      <c r="T26" s="198"/>
      <c r="U26" s="215"/>
    </row>
    <row r="27" spans="3:45" s="107" customFormat="1">
      <c r="C27" s="194" t="s">
        <v>109</v>
      </c>
      <c r="D27" s="173"/>
      <c r="E27" s="173"/>
      <c r="F27" s="173"/>
      <c r="G27" s="173"/>
      <c r="H27" s="173"/>
      <c r="I27" s="108"/>
      <c r="J27" s="109"/>
      <c r="K27" s="160"/>
      <c r="L27" s="160"/>
      <c r="M27" s="111"/>
      <c r="N27" s="112"/>
      <c r="P27" s="119"/>
      <c r="R27" s="119"/>
      <c r="T27" s="198"/>
      <c r="U27" s="215"/>
    </row>
    <row r="28" spans="3:45" s="107" customFormat="1">
      <c r="C28" s="194" t="s">
        <v>110</v>
      </c>
      <c r="D28" s="173"/>
      <c r="E28" s="173"/>
      <c r="F28" s="173"/>
      <c r="G28" s="173"/>
      <c r="H28" s="173"/>
      <c r="J28" s="109"/>
      <c r="K28" s="119"/>
      <c r="L28" s="111"/>
      <c r="M28" s="111"/>
      <c r="N28" s="112"/>
      <c r="T28" s="198"/>
      <c r="U28" s="215"/>
    </row>
    <row r="29" spans="3:45" s="107" customFormat="1">
      <c r="C29" s="194" t="s">
        <v>108</v>
      </c>
      <c r="D29" s="173"/>
      <c r="E29" s="173"/>
      <c r="F29" s="173"/>
      <c r="G29" s="173"/>
      <c r="H29" s="173"/>
      <c r="I29" s="221"/>
      <c r="J29" s="109"/>
      <c r="L29" s="110"/>
      <c r="M29" s="111"/>
      <c r="N29" s="112"/>
      <c r="T29" s="198"/>
      <c r="U29" s="215"/>
    </row>
    <row r="30" spans="3:45" s="107" customFormat="1">
      <c r="C30" s="194" t="s">
        <v>107</v>
      </c>
      <c r="D30" s="173"/>
      <c r="E30" s="173"/>
      <c r="F30" s="173"/>
      <c r="G30" s="173"/>
      <c r="H30" s="173"/>
      <c r="T30" s="198"/>
      <c r="U30" s="215"/>
    </row>
    <row r="31" spans="3:45" s="1" customFormat="1">
      <c r="C31" s="228"/>
      <c r="D31" s="228"/>
      <c r="E31" s="228"/>
      <c r="F31" s="228"/>
      <c r="G31" s="228"/>
      <c r="H31" s="228"/>
      <c r="K31" s="70"/>
      <c r="L31" s="70"/>
      <c r="M31" s="70"/>
      <c r="T31" s="199"/>
      <c r="U31" s="216"/>
    </row>
    <row r="32" spans="3:45" s="80" customFormat="1">
      <c r="C32" s="81"/>
      <c r="D32" s="1"/>
      <c r="E32" s="1"/>
      <c r="F32" s="1"/>
      <c r="G32" s="1"/>
      <c r="H32" s="1"/>
      <c r="I32" s="1"/>
      <c r="J32" s="70"/>
      <c r="K32" s="70"/>
      <c r="L32" s="70"/>
      <c r="M32" s="70"/>
      <c r="N32" s="1"/>
      <c r="T32" s="200"/>
      <c r="U32" s="217"/>
    </row>
    <row r="33" spans="6:23" s="80" customFormat="1">
      <c r="F33" s="131"/>
      <c r="J33" s="42"/>
      <c r="K33" s="42"/>
      <c r="L33" s="42"/>
      <c r="M33" s="42"/>
      <c r="T33" s="200"/>
      <c r="U33" s="217"/>
    </row>
    <row r="34" spans="6:23">
      <c r="F34" s="131"/>
      <c r="G34" s="139"/>
      <c r="J34" s="19"/>
      <c r="K34" s="19"/>
      <c r="L34" s="19"/>
    </row>
    <row r="35" spans="6:23">
      <c r="F35" s="131"/>
      <c r="H35" s="19"/>
      <c r="I35" s="139"/>
      <c r="J35" s="19"/>
      <c r="K35" s="19"/>
      <c r="L35" s="19"/>
      <c r="R35" s="218"/>
      <c r="S35" s="203"/>
      <c r="T35" s="25"/>
      <c r="U35" s="25"/>
      <c r="V35" s="203"/>
      <c r="W35" s="203"/>
    </row>
    <row r="36" spans="6:23">
      <c r="F36" s="139"/>
      <c r="I36" s="139"/>
      <c r="R36" s="218"/>
      <c r="S36" s="203"/>
      <c r="T36" s="203"/>
      <c r="U36" s="203"/>
      <c r="V36" s="203"/>
      <c r="W36" s="203"/>
    </row>
    <row r="37" spans="6:23">
      <c r="I37" s="139"/>
      <c r="M37" s="87"/>
      <c r="R37" s="218"/>
      <c r="S37" s="203"/>
      <c r="T37" s="25"/>
      <c r="U37" s="25"/>
      <c r="V37" s="203"/>
      <c r="W37" s="203"/>
    </row>
  </sheetData>
  <mergeCells count="20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S16:T16"/>
    <mergeCell ref="U16:V16"/>
    <mergeCell ref="W16:X16"/>
    <mergeCell ref="J8:N8"/>
    <mergeCell ref="T17:T19"/>
    <mergeCell ref="T20:T22"/>
    <mergeCell ref="C31:H31"/>
    <mergeCell ref="C17:C18"/>
    <mergeCell ref="D17:D18"/>
    <mergeCell ref="E17:O17"/>
    <mergeCell ref="M26:N26"/>
  </mergeCells>
  <pageMargins left="0.21" right="0.28999999999999998" top="0.45" bottom="0.46" header="0.31496062992126" footer="0.31496062992126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1"/>
  <sheetViews>
    <sheetView tabSelected="1" topLeftCell="A96" zoomScale="65" zoomScaleNormal="65" workbookViewId="0">
      <selection activeCell="J5" sqref="J5"/>
    </sheetView>
  </sheetViews>
  <sheetFormatPr defaultColWidth="10.7109375" defaultRowHeight="15"/>
  <cols>
    <col min="1" max="1" width="10.7109375" style="168"/>
    <col min="2" max="2" width="29" style="168" customWidth="1"/>
    <col min="3" max="3" width="17.7109375" style="168" customWidth="1"/>
    <col min="4" max="4" width="16.5703125" style="168" customWidth="1"/>
    <col min="5" max="5" width="16.28515625" style="168" customWidth="1"/>
    <col min="6" max="6" width="14.85546875" style="168" customWidth="1"/>
    <col min="7" max="7" width="17.28515625" style="168" customWidth="1"/>
    <col min="8" max="11" width="10.7109375" style="168"/>
    <col min="12" max="12" width="16.28515625" style="168" customWidth="1"/>
    <col min="13" max="16384" width="10.7109375" style="168"/>
  </cols>
  <sheetData>
    <row r="1" spans="1:7" ht="18.75">
      <c r="B1" s="251" t="s">
        <v>85</v>
      </c>
      <c r="C1" s="251"/>
      <c r="D1" s="251"/>
      <c r="E1" s="251"/>
      <c r="F1" s="251"/>
      <c r="G1" s="251"/>
    </row>
    <row r="2" spans="1:7">
      <c r="B2" s="176"/>
    </row>
    <row r="3" spans="1:7" ht="25.5">
      <c r="A3" s="252" t="s">
        <v>57</v>
      </c>
      <c r="B3" s="2" t="s">
        <v>42</v>
      </c>
      <c r="C3" s="3" t="s">
        <v>43</v>
      </c>
      <c r="D3" s="2" t="s">
        <v>44</v>
      </c>
      <c r="E3" s="4" t="s">
        <v>45</v>
      </c>
      <c r="F3" s="5" t="s">
        <v>46</v>
      </c>
      <c r="G3" s="5" t="s">
        <v>47</v>
      </c>
    </row>
    <row r="4" spans="1:7" ht="22.15" customHeight="1">
      <c r="A4" s="252"/>
      <c r="B4" s="6" t="s">
        <v>48</v>
      </c>
      <c r="C4" s="177"/>
      <c r="D4" s="178"/>
      <c r="E4" s="57"/>
      <c r="F4" s="179"/>
      <c r="G4" s="179"/>
    </row>
    <row r="5" spans="1:7" ht="22.15" customHeight="1">
      <c r="B5" s="206" t="s">
        <v>49</v>
      </c>
      <c r="C5" s="207"/>
      <c r="D5" s="208"/>
      <c r="E5" s="191"/>
      <c r="F5" s="180"/>
      <c r="G5" s="180"/>
    </row>
    <row r="6" spans="1:7" ht="22.15" customHeight="1">
      <c r="A6" s="212" t="s">
        <v>62</v>
      </c>
      <c r="B6" s="169" t="s">
        <v>64</v>
      </c>
      <c r="C6" s="209">
        <v>1696.61</v>
      </c>
      <c r="D6" s="184">
        <v>151000216</v>
      </c>
      <c r="E6" s="213">
        <v>45869</v>
      </c>
      <c r="F6" s="204">
        <v>3910</v>
      </c>
      <c r="G6" s="186">
        <v>3502</v>
      </c>
    </row>
    <row r="7" spans="1:7" ht="22.15" customHeight="1">
      <c r="A7" s="212" t="s">
        <v>62</v>
      </c>
      <c r="B7" s="169" t="s">
        <v>79</v>
      </c>
      <c r="C7" s="209">
        <v>1784.34</v>
      </c>
      <c r="D7" s="184">
        <v>151000216</v>
      </c>
      <c r="E7" s="213">
        <v>45869</v>
      </c>
      <c r="F7" s="204">
        <v>3913</v>
      </c>
      <c r="G7" s="186">
        <v>3870</v>
      </c>
    </row>
    <row r="8" spans="1:7" ht="22.15" customHeight="1">
      <c r="A8" s="212" t="s">
        <v>63</v>
      </c>
      <c r="B8" s="169" t="s">
        <v>78</v>
      </c>
      <c r="C8" s="209">
        <v>197.28</v>
      </c>
      <c r="D8" s="184">
        <v>151000508</v>
      </c>
      <c r="E8" s="213">
        <v>45869</v>
      </c>
      <c r="F8" s="204">
        <v>3492</v>
      </c>
      <c r="G8" s="186">
        <v>3014</v>
      </c>
    </row>
    <row r="9" spans="1:7" ht="22.15" customHeight="1">
      <c r="A9" s="212" t="s">
        <v>63</v>
      </c>
      <c r="B9" s="169" t="s">
        <v>80</v>
      </c>
      <c r="C9" s="209">
        <v>130.02000000000001</v>
      </c>
      <c r="D9" s="184">
        <v>151000508</v>
      </c>
      <c r="E9" s="213">
        <v>45869</v>
      </c>
      <c r="F9" s="204">
        <v>3425</v>
      </c>
      <c r="G9" s="186">
        <v>3012</v>
      </c>
    </row>
    <row r="10" spans="1:7" ht="22.15" customHeight="1">
      <c r="A10" s="212" t="s">
        <v>63</v>
      </c>
      <c r="B10" s="169" t="s">
        <v>77</v>
      </c>
      <c r="C10" s="209">
        <v>3328</v>
      </c>
      <c r="D10" s="184">
        <v>151000508</v>
      </c>
      <c r="E10" s="213">
        <v>45869</v>
      </c>
      <c r="F10" s="204">
        <v>4030</v>
      </c>
      <c r="G10" s="186">
        <v>2875</v>
      </c>
    </row>
    <row r="11" spans="1:7" ht="22.15" customHeight="1">
      <c r="A11" s="212" t="s">
        <v>56</v>
      </c>
      <c r="B11" s="169" t="s">
        <v>75</v>
      </c>
      <c r="C11" s="209">
        <v>3886.75</v>
      </c>
      <c r="D11" s="184">
        <v>151001399</v>
      </c>
      <c r="E11" s="213">
        <v>45872</v>
      </c>
      <c r="F11" s="204">
        <v>3213</v>
      </c>
      <c r="G11" s="186">
        <v>3305</v>
      </c>
    </row>
    <row r="12" spans="1:7" ht="22.15" customHeight="1">
      <c r="A12" s="212" t="s">
        <v>54</v>
      </c>
      <c r="B12" s="169" t="s">
        <v>86</v>
      </c>
      <c r="C12" s="209">
        <v>3134.84</v>
      </c>
      <c r="D12" s="184">
        <v>162000455</v>
      </c>
      <c r="E12" s="213">
        <v>45873</v>
      </c>
      <c r="F12" s="204">
        <v>4226</v>
      </c>
      <c r="G12" s="186">
        <v>3263</v>
      </c>
    </row>
    <row r="13" spans="1:7" ht="22.15" customHeight="1">
      <c r="A13" s="212" t="s">
        <v>54</v>
      </c>
      <c r="B13" s="169" t="s">
        <v>87</v>
      </c>
      <c r="C13" s="209">
        <v>713.96</v>
      </c>
      <c r="D13" s="184">
        <v>162000455</v>
      </c>
      <c r="E13" s="213">
        <v>45873</v>
      </c>
      <c r="F13" s="204">
        <v>4027</v>
      </c>
      <c r="G13" s="186">
        <v>3126</v>
      </c>
    </row>
    <row r="14" spans="1:7" ht="22.15" customHeight="1">
      <c r="A14" s="212" t="s">
        <v>54</v>
      </c>
      <c r="B14" s="169" t="s">
        <v>86</v>
      </c>
      <c r="C14" s="209">
        <v>1862.93</v>
      </c>
      <c r="D14" s="184">
        <v>162000454</v>
      </c>
      <c r="E14" s="213">
        <v>45874</v>
      </c>
      <c r="F14" s="204">
        <v>3428</v>
      </c>
      <c r="G14" s="186">
        <v>3111</v>
      </c>
    </row>
    <row r="15" spans="1:7" ht="22.15" customHeight="1">
      <c r="A15" s="212" t="s">
        <v>54</v>
      </c>
      <c r="B15" s="169" t="s">
        <v>87</v>
      </c>
      <c r="C15" s="209">
        <v>1889.62</v>
      </c>
      <c r="D15" s="184">
        <v>162000454</v>
      </c>
      <c r="E15" s="213">
        <v>45873</v>
      </c>
      <c r="F15" s="204">
        <v>4045</v>
      </c>
      <c r="G15" s="186">
        <v>3223</v>
      </c>
    </row>
    <row r="16" spans="1:7" ht="22.15" customHeight="1">
      <c r="A16" s="212" t="s">
        <v>55</v>
      </c>
      <c r="B16" s="169" t="s">
        <v>75</v>
      </c>
      <c r="C16" s="209">
        <v>3609.25</v>
      </c>
      <c r="D16" s="184">
        <v>161016472</v>
      </c>
      <c r="E16" s="213">
        <v>45873</v>
      </c>
      <c r="F16" s="204">
        <v>4021</v>
      </c>
      <c r="G16" s="186">
        <v>2981</v>
      </c>
    </row>
    <row r="17" spans="1:7" ht="22.15" customHeight="1">
      <c r="A17" s="212" t="s">
        <v>54</v>
      </c>
      <c r="B17" s="169" t="s">
        <v>86</v>
      </c>
      <c r="C17" s="209">
        <v>3842.25</v>
      </c>
      <c r="D17" s="184">
        <v>162000457</v>
      </c>
      <c r="E17" s="213">
        <v>45874</v>
      </c>
      <c r="F17" s="204">
        <v>4329</v>
      </c>
      <c r="G17" s="186">
        <v>3181</v>
      </c>
    </row>
    <row r="18" spans="1:7" ht="22.15" customHeight="1">
      <c r="A18" s="212" t="s">
        <v>62</v>
      </c>
      <c r="B18" s="169" t="s">
        <v>69</v>
      </c>
      <c r="C18" s="209">
        <v>1927.15</v>
      </c>
      <c r="D18" s="184">
        <v>141000149</v>
      </c>
      <c r="E18" s="213">
        <v>45876</v>
      </c>
      <c r="F18" s="204">
        <v>3888</v>
      </c>
      <c r="G18" s="186">
        <v>3811</v>
      </c>
    </row>
    <row r="19" spans="1:7" ht="22.15" customHeight="1">
      <c r="A19" s="212" t="s">
        <v>62</v>
      </c>
      <c r="B19" s="169" t="s">
        <v>64</v>
      </c>
      <c r="C19" s="209">
        <v>1779.5</v>
      </c>
      <c r="D19" s="184">
        <v>141000149</v>
      </c>
      <c r="E19" s="213">
        <v>45876</v>
      </c>
      <c r="F19" s="204">
        <v>3483</v>
      </c>
      <c r="G19" s="186">
        <v>3384</v>
      </c>
    </row>
    <row r="20" spans="1:7" ht="22.15" customHeight="1">
      <c r="A20" s="212" t="s">
        <v>54</v>
      </c>
      <c r="B20" s="169" t="s">
        <v>86</v>
      </c>
      <c r="C20" s="209">
        <v>1866.73</v>
      </c>
      <c r="D20" s="184">
        <v>162000461</v>
      </c>
      <c r="E20" s="213">
        <v>45877</v>
      </c>
      <c r="F20" s="204">
        <v>4207</v>
      </c>
      <c r="G20" s="186">
        <v>3238</v>
      </c>
    </row>
    <row r="21" spans="1:7" ht="22.15" customHeight="1">
      <c r="A21" s="212" t="s">
        <v>54</v>
      </c>
      <c r="B21" s="169" t="s">
        <v>87</v>
      </c>
      <c r="C21" s="209">
        <v>1867.97</v>
      </c>
      <c r="D21" s="184">
        <v>162000461</v>
      </c>
      <c r="E21" s="213">
        <v>45877</v>
      </c>
      <c r="F21" s="204">
        <v>3732</v>
      </c>
      <c r="G21" s="186">
        <v>3221</v>
      </c>
    </row>
    <row r="22" spans="1:7" ht="22.15" customHeight="1">
      <c r="A22" s="212" t="s">
        <v>56</v>
      </c>
      <c r="B22" s="169" t="s">
        <v>74</v>
      </c>
      <c r="C22" s="209">
        <v>3727.1</v>
      </c>
      <c r="D22" s="184">
        <v>151001402</v>
      </c>
      <c r="E22" s="213">
        <v>45877</v>
      </c>
      <c r="F22" s="204">
        <v>3469</v>
      </c>
      <c r="G22" s="186">
        <v>2921</v>
      </c>
    </row>
    <row r="23" spans="1:7" ht="22.15" customHeight="1">
      <c r="A23" s="212" t="s">
        <v>55</v>
      </c>
      <c r="B23" s="169" t="s">
        <v>76</v>
      </c>
      <c r="C23" s="209">
        <v>3616.55</v>
      </c>
      <c r="D23" s="184">
        <v>161002918</v>
      </c>
      <c r="E23" s="213">
        <v>45878</v>
      </c>
      <c r="F23" s="204">
        <v>3420</v>
      </c>
      <c r="G23" s="186">
        <v>2721</v>
      </c>
    </row>
    <row r="24" spans="1:7" ht="22.15" customHeight="1">
      <c r="A24" s="212" t="s">
        <v>55</v>
      </c>
      <c r="B24" s="169" t="s">
        <v>76</v>
      </c>
      <c r="C24" s="209">
        <v>3723.9</v>
      </c>
      <c r="D24" s="184">
        <v>161002919</v>
      </c>
      <c r="E24" s="213">
        <v>45878</v>
      </c>
      <c r="F24" s="204">
        <v>3747</v>
      </c>
      <c r="G24" s="186">
        <v>2729</v>
      </c>
    </row>
    <row r="25" spans="1:7" ht="22.15" customHeight="1">
      <c r="A25" s="212" t="s">
        <v>54</v>
      </c>
      <c r="B25" s="169" t="s">
        <v>86</v>
      </c>
      <c r="C25" s="209">
        <v>1897.75</v>
      </c>
      <c r="D25" s="184">
        <v>162000464</v>
      </c>
      <c r="E25" s="213">
        <v>45878</v>
      </c>
      <c r="F25" s="204">
        <v>4188</v>
      </c>
      <c r="G25" s="186">
        <v>2813</v>
      </c>
    </row>
    <row r="26" spans="1:7" ht="22.15" customHeight="1">
      <c r="A26" s="212" t="s">
        <v>54</v>
      </c>
      <c r="B26" s="169" t="s">
        <v>87</v>
      </c>
      <c r="C26" s="209">
        <v>1805.05</v>
      </c>
      <c r="D26" s="184">
        <v>162000464</v>
      </c>
      <c r="E26" s="213">
        <v>45878</v>
      </c>
      <c r="F26" s="204">
        <v>3497</v>
      </c>
      <c r="G26" s="186">
        <v>2871</v>
      </c>
    </row>
    <row r="27" spans="1:7" ht="22.15" customHeight="1">
      <c r="A27" s="212" t="s">
        <v>62</v>
      </c>
      <c r="B27" s="169" t="s">
        <v>69</v>
      </c>
      <c r="C27" s="209">
        <v>2623.49</v>
      </c>
      <c r="D27" s="184">
        <v>151000220</v>
      </c>
      <c r="E27" s="213">
        <v>45878</v>
      </c>
      <c r="F27" s="204">
        <v>4215</v>
      </c>
      <c r="G27" s="186">
        <v>2915</v>
      </c>
    </row>
    <row r="28" spans="1:7" ht="22.15" customHeight="1">
      <c r="A28" s="212" t="s">
        <v>62</v>
      </c>
      <c r="B28" s="169" t="s">
        <v>64</v>
      </c>
      <c r="C28" s="209">
        <v>1169.01</v>
      </c>
      <c r="D28" s="184">
        <v>151000220</v>
      </c>
      <c r="E28" s="213">
        <v>45878</v>
      </c>
      <c r="F28" s="204">
        <v>4034</v>
      </c>
      <c r="G28" s="186">
        <v>3069</v>
      </c>
    </row>
    <row r="29" spans="1:7" ht="22.15" customHeight="1">
      <c r="A29" s="212" t="s">
        <v>54</v>
      </c>
      <c r="B29" s="169" t="s">
        <v>87</v>
      </c>
      <c r="C29" s="209">
        <v>3706.9</v>
      </c>
      <c r="D29" s="184">
        <v>162000466</v>
      </c>
      <c r="E29" s="213">
        <v>45879</v>
      </c>
      <c r="F29" s="204">
        <v>3922</v>
      </c>
      <c r="G29" s="186">
        <v>3520</v>
      </c>
    </row>
    <row r="30" spans="1:7" ht="22.15" customHeight="1">
      <c r="A30" s="212" t="s">
        <v>55</v>
      </c>
      <c r="B30" s="169" t="s">
        <v>76</v>
      </c>
      <c r="C30" s="209">
        <v>3090.85</v>
      </c>
      <c r="D30" s="184">
        <v>151000190</v>
      </c>
      <c r="E30" s="213">
        <v>45879</v>
      </c>
      <c r="F30" s="204">
        <v>3428</v>
      </c>
      <c r="G30" s="186">
        <v>3390</v>
      </c>
    </row>
    <row r="31" spans="1:7" ht="22.15" customHeight="1">
      <c r="A31" s="212" t="s">
        <v>56</v>
      </c>
      <c r="B31" s="169" t="s">
        <v>75</v>
      </c>
      <c r="C31" s="209">
        <v>3840.85</v>
      </c>
      <c r="D31" s="184">
        <v>151001405</v>
      </c>
      <c r="E31" s="213">
        <v>45880</v>
      </c>
      <c r="F31" s="204">
        <v>3197</v>
      </c>
      <c r="G31" s="186">
        <v>3374</v>
      </c>
    </row>
    <row r="32" spans="1:7" ht="22.15" customHeight="1">
      <c r="A32" s="212" t="s">
        <v>54</v>
      </c>
      <c r="B32" s="169" t="s">
        <v>86</v>
      </c>
      <c r="C32" s="209">
        <v>1897.98</v>
      </c>
      <c r="D32" s="184">
        <v>162000470</v>
      </c>
      <c r="E32" s="213">
        <v>45880</v>
      </c>
      <c r="F32" s="204">
        <v>3713</v>
      </c>
      <c r="G32" s="186">
        <v>3676</v>
      </c>
    </row>
    <row r="33" spans="1:7" ht="22.15" customHeight="1">
      <c r="A33" s="212" t="s">
        <v>54</v>
      </c>
      <c r="B33" s="169" t="s">
        <v>87</v>
      </c>
      <c r="C33" s="209">
        <v>1786.42</v>
      </c>
      <c r="D33" s="184">
        <v>162000470</v>
      </c>
      <c r="E33" s="213">
        <v>45880</v>
      </c>
      <c r="F33" s="204">
        <v>3716</v>
      </c>
      <c r="G33" s="186">
        <v>3669</v>
      </c>
    </row>
    <row r="34" spans="1:7" s="170" customFormat="1" ht="22.15" customHeight="1">
      <c r="A34" s="214" t="s">
        <v>54</v>
      </c>
      <c r="B34" s="169" t="s">
        <v>86</v>
      </c>
      <c r="C34" s="181">
        <v>3773.4</v>
      </c>
      <c r="D34" s="192">
        <v>162000472</v>
      </c>
      <c r="E34" s="193">
        <v>45881</v>
      </c>
      <c r="F34" s="204">
        <v>4319</v>
      </c>
      <c r="G34" s="186">
        <v>3058</v>
      </c>
    </row>
    <row r="35" spans="1:7" s="170" customFormat="1" ht="22.15" customHeight="1">
      <c r="A35" s="214" t="s">
        <v>56</v>
      </c>
      <c r="B35" s="169" t="s">
        <v>74</v>
      </c>
      <c r="C35" s="181">
        <v>3653.55</v>
      </c>
      <c r="D35" s="192">
        <v>151001407</v>
      </c>
      <c r="E35" s="193">
        <v>45881</v>
      </c>
      <c r="F35" s="204">
        <v>3446</v>
      </c>
      <c r="G35" s="186">
        <v>3582</v>
      </c>
    </row>
    <row r="36" spans="1:7" s="170" customFormat="1" ht="22.15" customHeight="1">
      <c r="A36" s="214" t="s">
        <v>54</v>
      </c>
      <c r="B36" s="169" t="s">
        <v>86</v>
      </c>
      <c r="C36" s="181">
        <v>2026.28</v>
      </c>
      <c r="D36" s="192">
        <v>162000474</v>
      </c>
      <c r="E36" s="193">
        <v>45882</v>
      </c>
      <c r="F36" s="204">
        <v>3720</v>
      </c>
      <c r="G36" s="186">
        <v>3010</v>
      </c>
    </row>
    <row r="37" spans="1:7" s="170" customFormat="1" ht="22.15" customHeight="1">
      <c r="A37" s="214" t="s">
        <v>54</v>
      </c>
      <c r="B37" s="169" t="s">
        <v>87</v>
      </c>
      <c r="C37" s="181">
        <v>1948.92</v>
      </c>
      <c r="D37" s="192">
        <v>162000474</v>
      </c>
      <c r="E37" s="193">
        <v>45882</v>
      </c>
      <c r="F37" s="204">
        <v>3318</v>
      </c>
      <c r="G37" s="186">
        <v>2762</v>
      </c>
    </row>
    <row r="38" spans="1:7" s="170" customFormat="1" ht="22.15" customHeight="1">
      <c r="A38" s="214" t="s">
        <v>54</v>
      </c>
      <c r="B38" s="169" t="s">
        <v>86</v>
      </c>
      <c r="C38" s="181">
        <v>2015.51</v>
      </c>
      <c r="D38" s="192">
        <v>162000476</v>
      </c>
      <c r="E38" s="193">
        <v>45883</v>
      </c>
      <c r="F38" s="204">
        <v>3912</v>
      </c>
      <c r="G38" s="186">
        <v>3407</v>
      </c>
    </row>
    <row r="39" spans="1:7" s="170" customFormat="1" ht="22.15" customHeight="1">
      <c r="A39" s="214" t="s">
        <v>54</v>
      </c>
      <c r="B39" s="169" t="s">
        <v>87</v>
      </c>
      <c r="C39" s="181">
        <v>1937.84</v>
      </c>
      <c r="D39" s="192">
        <v>162000476</v>
      </c>
      <c r="E39" s="193">
        <v>45883</v>
      </c>
      <c r="F39" s="204">
        <v>3926</v>
      </c>
      <c r="G39" s="186">
        <v>3332</v>
      </c>
    </row>
    <row r="40" spans="1:7" s="170" customFormat="1" ht="22.15" customHeight="1">
      <c r="A40" s="214" t="s">
        <v>62</v>
      </c>
      <c r="B40" s="169" t="s">
        <v>69</v>
      </c>
      <c r="C40" s="181">
        <v>953.47</v>
      </c>
      <c r="D40" s="192">
        <v>151000225</v>
      </c>
      <c r="E40" s="193">
        <v>45884</v>
      </c>
      <c r="F40" s="204">
        <v>4080</v>
      </c>
      <c r="G40" s="186">
        <v>3132</v>
      </c>
    </row>
    <row r="41" spans="1:7" s="170" customFormat="1" ht="22.15" customHeight="1">
      <c r="A41" s="214" t="s">
        <v>62</v>
      </c>
      <c r="B41" s="169" t="s">
        <v>79</v>
      </c>
      <c r="C41" s="181">
        <v>2792.13</v>
      </c>
      <c r="D41" s="192">
        <v>151000225</v>
      </c>
      <c r="E41" s="193">
        <v>45884</v>
      </c>
      <c r="F41" s="204">
        <v>4013</v>
      </c>
      <c r="G41" s="186">
        <v>2674</v>
      </c>
    </row>
    <row r="42" spans="1:7" s="170" customFormat="1" ht="22.15" customHeight="1">
      <c r="A42" s="214" t="s">
        <v>54</v>
      </c>
      <c r="B42" s="169" t="s">
        <v>88</v>
      </c>
      <c r="C42" s="181">
        <v>3829.2</v>
      </c>
      <c r="D42" s="192">
        <v>162000479</v>
      </c>
      <c r="E42" s="193">
        <v>45884</v>
      </c>
      <c r="F42" s="204">
        <v>3718</v>
      </c>
      <c r="G42" s="186">
        <v>2870</v>
      </c>
    </row>
    <row r="43" spans="1:7" s="170" customFormat="1" ht="22.15" customHeight="1">
      <c r="A43" s="214" t="s">
        <v>56</v>
      </c>
      <c r="B43" s="169" t="s">
        <v>74</v>
      </c>
      <c r="C43" s="181">
        <v>3817.6</v>
      </c>
      <c r="D43" s="192">
        <v>151001412</v>
      </c>
      <c r="E43" s="193">
        <v>45885</v>
      </c>
      <c r="F43" s="204">
        <v>3447</v>
      </c>
      <c r="G43" s="186">
        <v>3175</v>
      </c>
    </row>
    <row r="44" spans="1:7" s="170" customFormat="1" ht="22.15" customHeight="1">
      <c r="A44" s="214" t="s">
        <v>54</v>
      </c>
      <c r="B44" s="169" t="s">
        <v>86</v>
      </c>
      <c r="C44" s="181">
        <v>2348.7399999999998</v>
      </c>
      <c r="D44" s="192">
        <v>162000481</v>
      </c>
      <c r="E44" s="193">
        <v>45885</v>
      </c>
      <c r="F44" s="204">
        <v>3805</v>
      </c>
      <c r="G44" s="186">
        <v>2796</v>
      </c>
    </row>
    <row r="45" spans="1:7" s="170" customFormat="1" ht="22.15" customHeight="1">
      <c r="A45" s="214" t="s">
        <v>54</v>
      </c>
      <c r="B45" s="169" t="s">
        <v>88</v>
      </c>
      <c r="C45" s="181">
        <v>1561.91</v>
      </c>
      <c r="D45" s="192">
        <v>162000481</v>
      </c>
      <c r="E45" s="193">
        <v>45885</v>
      </c>
      <c r="F45" s="204">
        <v>3715</v>
      </c>
      <c r="G45" s="186">
        <v>2511</v>
      </c>
    </row>
    <row r="46" spans="1:7" s="170" customFormat="1" ht="22.15" customHeight="1">
      <c r="A46" s="214" t="s">
        <v>54</v>
      </c>
      <c r="B46" s="169" t="s">
        <v>86</v>
      </c>
      <c r="C46" s="181">
        <v>1575.74</v>
      </c>
      <c r="D46" s="192">
        <v>162000483</v>
      </c>
      <c r="E46" s="193">
        <v>45886</v>
      </c>
      <c r="F46" s="204">
        <v>4321</v>
      </c>
      <c r="G46" s="186">
        <v>2754</v>
      </c>
    </row>
    <row r="47" spans="1:7" s="170" customFormat="1" ht="22.15" customHeight="1">
      <c r="A47" s="214" t="s">
        <v>54</v>
      </c>
      <c r="B47" s="169" t="s">
        <v>88</v>
      </c>
      <c r="C47" s="181">
        <v>2175.0100000000002</v>
      </c>
      <c r="D47" s="192">
        <v>162000483</v>
      </c>
      <c r="E47" s="193">
        <v>45886</v>
      </c>
      <c r="F47" s="204">
        <v>3470</v>
      </c>
      <c r="G47" s="186">
        <v>3117</v>
      </c>
    </row>
    <row r="48" spans="1:7" s="170" customFormat="1" ht="22.15" customHeight="1">
      <c r="A48" s="214" t="s">
        <v>54</v>
      </c>
      <c r="B48" s="169" t="s">
        <v>88</v>
      </c>
      <c r="C48" s="181">
        <v>1872.95</v>
      </c>
      <c r="D48" s="192">
        <v>162000482</v>
      </c>
      <c r="E48" s="193">
        <v>45885</v>
      </c>
      <c r="F48" s="204">
        <v>3534</v>
      </c>
      <c r="G48" s="186">
        <v>2689</v>
      </c>
    </row>
    <row r="49" spans="1:7" s="170" customFormat="1" ht="22.15" customHeight="1">
      <c r="A49" s="214" t="s">
        <v>54</v>
      </c>
      <c r="B49" s="169" t="s">
        <v>87</v>
      </c>
      <c r="C49" s="181">
        <v>1877.5</v>
      </c>
      <c r="D49" s="192">
        <v>162000482</v>
      </c>
      <c r="E49" s="193">
        <v>45885</v>
      </c>
      <c r="F49" s="204">
        <v>3785</v>
      </c>
      <c r="G49" s="186">
        <v>2698</v>
      </c>
    </row>
    <row r="50" spans="1:7" s="170" customFormat="1" ht="22.15" customHeight="1">
      <c r="A50" s="214" t="s">
        <v>54</v>
      </c>
      <c r="B50" s="169" t="s">
        <v>86</v>
      </c>
      <c r="C50" s="181">
        <v>3057.55</v>
      </c>
      <c r="D50" s="192">
        <v>152000003</v>
      </c>
      <c r="E50" s="193">
        <v>45887</v>
      </c>
      <c r="F50" s="204">
        <v>4320</v>
      </c>
      <c r="G50" s="186">
        <v>3359</v>
      </c>
    </row>
    <row r="51" spans="1:7" s="170" customFormat="1" ht="22.15" customHeight="1">
      <c r="A51" s="214" t="s">
        <v>54</v>
      </c>
      <c r="B51" s="169" t="s">
        <v>88</v>
      </c>
      <c r="C51" s="181">
        <v>371.07</v>
      </c>
      <c r="D51" s="192">
        <v>152000003</v>
      </c>
      <c r="E51" s="193">
        <v>45887</v>
      </c>
      <c r="F51" s="204">
        <v>3743</v>
      </c>
      <c r="G51" s="186">
        <v>2910</v>
      </c>
    </row>
    <row r="52" spans="1:7" s="170" customFormat="1" ht="22.15" customHeight="1">
      <c r="A52" s="214" t="s">
        <v>54</v>
      </c>
      <c r="B52" s="169" t="s">
        <v>87</v>
      </c>
      <c r="C52" s="181">
        <v>474.33</v>
      </c>
      <c r="D52" s="192">
        <v>152000003</v>
      </c>
      <c r="E52" s="193">
        <v>45887</v>
      </c>
      <c r="F52" s="204">
        <v>4034</v>
      </c>
      <c r="G52" s="186">
        <v>3236</v>
      </c>
    </row>
    <row r="53" spans="1:7" s="170" customFormat="1" ht="22.15" customHeight="1">
      <c r="A53" s="214" t="s">
        <v>54</v>
      </c>
      <c r="B53" s="169" t="s">
        <v>86</v>
      </c>
      <c r="C53" s="181">
        <v>2258.67</v>
      </c>
      <c r="D53" s="192">
        <v>162000486</v>
      </c>
      <c r="E53" s="193" t="s">
        <v>89</v>
      </c>
      <c r="F53" s="204">
        <v>4369</v>
      </c>
      <c r="G53" s="188">
        <v>2776.4112295978553</v>
      </c>
    </row>
    <row r="54" spans="1:7" s="170" customFormat="1" ht="22.15" customHeight="1">
      <c r="A54" s="214" t="s">
        <v>54</v>
      </c>
      <c r="B54" s="169" t="s">
        <v>87</v>
      </c>
      <c r="C54" s="181">
        <v>1638.68</v>
      </c>
      <c r="D54" s="192">
        <v>162000486</v>
      </c>
      <c r="E54" s="193" t="s">
        <v>89</v>
      </c>
      <c r="F54" s="204">
        <v>4073</v>
      </c>
      <c r="G54" s="188">
        <v>2876.3066865290489</v>
      </c>
    </row>
    <row r="55" spans="1:7" s="170" customFormat="1" ht="18.75">
      <c r="A55" s="214" t="s">
        <v>54</v>
      </c>
      <c r="B55" s="169" t="s">
        <v>88</v>
      </c>
      <c r="C55" s="181">
        <v>1967.01</v>
      </c>
      <c r="D55" s="192">
        <v>162000487</v>
      </c>
      <c r="E55" s="193" t="s">
        <v>90</v>
      </c>
      <c r="F55" s="204">
        <v>4134</v>
      </c>
      <c r="G55" s="188">
        <v>2741.2824789915971</v>
      </c>
    </row>
    <row r="56" spans="1:7" s="170" customFormat="1" ht="18.75">
      <c r="A56" s="214" t="s">
        <v>54</v>
      </c>
      <c r="B56" s="169" t="s">
        <v>87</v>
      </c>
      <c r="C56" s="181">
        <v>2034.84</v>
      </c>
      <c r="D56" s="192">
        <v>162000487</v>
      </c>
      <c r="E56" s="193" t="s">
        <v>90</v>
      </c>
      <c r="F56" s="204">
        <v>3735</v>
      </c>
      <c r="G56" s="188">
        <v>2815.5831580645163</v>
      </c>
    </row>
    <row r="57" spans="1:7" s="170" customFormat="1" ht="18.75">
      <c r="A57" s="214" t="s">
        <v>54</v>
      </c>
      <c r="B57" s="169" t="s">
        <v>87</v>
      </c>
      <c r="C57" s="181">
        <v>1199.24</v>
      </c>
      <c r="D57" s="192">
        <v>162000490</v>
      </c>
      <c r="E57" s="193">
        <v>45889</v>
      </c>
      <c r="F57" s="204">
        <v>4063</v>
      </c>
      <c r="G57" s="188">
        <v>2808.2219008513848</v>
      </c>
    </row>
    <row r="58" spans="1:7" s="170" customFormat="1" ht="18.75">
      <c r="A58" s="214" t="s">
        <v>54</v>
      </c>
      <c r="B58" s="169" t="s">
        <v>86</v>
      </c>
      <c r="C58" s="181">
        <v>2655.41</v>
      </c>
      <c r="D58" s="192">
        <v>162000490</v>
      </c>
      <c r="E58" s="193">
        <v>45889</v>
      </c>
      <c r="F58" s="204">
        <v>3760</v>
      </c>
      <c r="G58" s="188">
        <v>2360.4102411575559</v>
      </c>
    </row>
    <row r="59" spans="1:7" s="170" customFormat="1" ht="18.75">
      <c r="A59" s="214" t="s">
        <v>62</v>
      </c>
      <c r="B59" s="169" t="s">
        <v>69</v>
      </c>
      <c r="C59" s="181">
        <v>1935.94</v>
      </c>
      <c r="D59" s="192">
        <v>151000231</v>
      </c>
      <c r="E59" s="193">
        <v>45892</v>
      </c>
      <c r="F59" s="204">
        <v>4391</v>
      </c>
      <c r="G59" s="188">
        <v>2757.4689925097582</v>
      </c>
    </row>
    <row r="60" spans="1:7" s="170" customFormat="1" ht="18.75">
      <c r="A60" s="214" t="s">
        <v>62</v>
      </c>
      <c r="B60" s="169" t="s">
        <v>64</v>
      </c>
      <c r="C60" s="181">
        <v>1884.36</v>
      </c>
      <c r="D60" s="192">
        <v>151000231</v>
      </c>
      <c r="E60" s="193">
        <v>45892</v>
      </c>
      <c r="F60" s="204">
        <v>4386</v>
      </c>
      <c r="G60" s="188">
        <v>2912.6215944705382</v>
      </c>
    </row>
    <row r="61" spans="1:7" s="170" customFormat="1" ht="18.75">
      <c r="A61" s="214" t="s">
        <v>54</v>
      </c>
      <c r="B61" s="169" t="s">
        <v>86</v>
      </c>
      <c r="C61" s="181">
        <v>3879.25</v>
      </c>
      <c r="D61" s="192">
        <v>162000501</v>
      </c>
      <c r="E61" s="193">
        <v>45895</v>
      </c>
      <c r="F61" s="205">
        <v>4450</v>
      </c>
      <c r="G61" s="188">
        <v>2815.305166416792</v>
      </c>
    </row>
    <row r="62" spans="1:7" s="170" customFormat="1" ht="18.75">
      <c r="A62" s="214" t="s">
        <v>62</v>
      </c>
      <c r="B62" s="169" t="s">
        <v>69</v>
      </c>
      <c r="C62" s="181">
        <v>1470.74</v>
      </c>
      <c r="D62" s="192">
        <v>161005012</v>
      </c>
      <c r="E62" s="193">
        <v>45896</v>
      </c>
      <c r="F62" s="205">
        <v>4450</v>
      </c>
      <c r="G62" s="188">
        <v>2624.841464531863</v>
      </c>
    </row>
    <row r="63" spans="1:7" s="170" customFormat="1" ht="18.75">
      <c r="A63" s="214" t="s">
        <v>62</v>
      </c>
      <c r="B63" s="169" t="s">
        <v>64</v>
      </c>
      <c r="C63" s="181">
        <v>2473.71</v>
      </c>
      <c r="D63" s="192">
        <v>161005012</v>
      </c>
      <c r="E63" s="193">
        <v>45896</v>
      </c>
      <c r="F63" s="205">
        <v>4150</v>
      </c>
      <c r="G63" s="188">
        <v>2524.7817433954324</v>
      </c>
    </row>
    <row r="64" spans="1:7" s="170" customFormat="1" ht="18.75">
      <c r="A64" s="214" t="s">
        <v>54</v>
      </c>
      <c r="B64" s="169" t="s">
        <v>88</v>
      </c>
      <c r="C64" s="181">
        <v>943.7</v>
      </c>
      <c r="D64" s="192">
        <v>162000504</v>
      </c>
      <c r="E64" s="193">
        <v>45897</v>
      </c>
      <c r="F64" s="205">
        <v>3850</v>
      </c>
      <c r="G64" s="188">
        <v>2635.3352522255191</v>
      </c>
    </row>
    <row r="65" spans="1:7" s="170" customFormat="1" ht="18.75">
      <c r="A65" s="214" t="s">
        <v>54</v>
      </c>
      <c r="B65" s="169" t="s">
        <v>87</v>
      </c>
      <c r="C65" s="181">
        <v>2559.8000000000002</v>
      </c>
      <c r="D65" s="192">
        <v>162000504</v>
      </c>
      <c r="E65" s="193">
        <v>45897</v>
      </c>
      <c r="F65" s="205">
        <v>3850</v>
      </c>
      <c r="G65" s="188">
        <v>2462.8656676557862</v>
      </c>
    </row>
    <row r="66" spans="1:7" s="170" customFormat="1" ht="30">
      <c r="A66" s="214" t="s">
        <v>55</v>
      </c>
      <c r="B66" s="169" t="s">
        <v>84</v>
      </c>
      <c r="C66" s="181">
        <v>1962</v>
      </c>
      <c r="D66" s="192">
        <v>151000194</v>
      </c>
      <c r="E66" s="193" t="s">
        <v>91</v>
      </c>
      <c r="F66" s="205">
        <v>3550</v>
      </c>
      <c r="G66" s="188">
        <v>2588.7006249999999</v>
      </c>
    </row>
    <row r="67" spans="1:7" s="170" customFormat="1" ht="18.75">
      <c r="A67" s="214" t="s">
        <v>55</v>
      </c>
      <c r="B67" s="169" t="s">
        <v>76</v>
      </c>
      <c r="C67" s="181">
        <v>1962</v>
      </c>
      <c r="D67" s="192">
        <v>151000194</v>
      </c>
      <c r="E67" s="193" t="s">
        <v>91</v>
      </c>
      <c r="F67" s="205">
        <v>3600</v>
      </c>
      <c r="G67" s="188">
        <v>2577.3888039760582</v>
      </c>
    </row>
    <row r="68" spans="1:7" s="170" customFormat="1" ht="18.75">
      <c r="A68" s="214" t="s">
        <v>54</v>
      </c>
      <c r="B68" s="169" t="s">
        <v>86</v>
      </c>
      <c r="C68" s="181">
        <v>2393.11</v>
      </c>
      <c r="D68" s="192">
        <v>162000505</v>
      </c>
      <c r="E68" s="193">
        <v>45897</v>
      </c>
      <c r="F68" s="205">
        <v>4450</v>
      </c>
      <c r="G68" s="188">
        <v>2547.8277334465197</v>
      </c>
    </row>
    <row r="69" spans="1:7" s="170" customFormat="1" ht="18.75">
      <c r="A69" s="214" t="s">
        <v>54</v>
      </c>
      <c r="B69" s="169" t="s">
        <v>88</v>
      </c>
      <c r="C69" s="181">
        <v>1312.09</v>
      </c>
      <c r="D69" s="192">
        <v>162000505</v>
      </c>
      <c r="E69" s="193">
        <v>45897</v>
      </c>
      <c r="F69" s="205">
        <v>3850</v>
      </c>
      <c r="G69" s="188">
        <v>2197.4484335826401</v>
      </c>
    </row>
    <row r="70" spans="1:7" s="170" customFormat="1" ht="18.75">
      <c r="A70" s="214" t="s">
        <v>54</v>
      </c>
      <c r="B70" s="169" t="s">
        <v>86</v>
      </c>
      <c r="C70" s="181">
        <v>2442.7199999999998</v>
      </c>
      <c r="D70" s="192">
        <v>162000507</v>
      </c>
      <c r="E70" s="193">
        <v>45898</v>
      </c>
      <c r="F70" s="205">
        <v>4000</v>
      </c>
      <c r="G70" s="188">
        <v>2527.3693458614866</v>
      </c>
    </row>
    <row r="71" spans="1:7" s="170" customFormat="1" ht="18.75">
      <c r="A71" s="214" t="s">
        <v>54</v>
      </c>
      <c r="B71" s="169" t="s">
        <v>87</v>
      </c>
      <c r="C71" s="181">
        <v>1310.88</v>
      </c>
      <c r="D71" s="192">
        <v>162000507</v>
      </c>
      <c r="E71" s="193">
        <v>45898</v>
      </c>
      <c r="F71" s="205">
        <v>4150</v>
      </c>
      <c r="G71" s="188">
        <v>2385.1011664899256</v>
      </c>
    </row>
    <row r="72" spans="1:7" s="170" customFormat="1" ht="18.75">
      <c r="A72" s="214" t="s">
        <v>62</v>
      </c>
      <c r="B72" s="169" t="s">
        <v>69</v>
      </c>
      <c r="C72" s="181">
        <v>1797.03</v>
      </c>
      <c r="D72" s="192">
        <v>151000235</v>
      </c>
      <c r="E72" s="193">
        <v>45899</v>
      </c>
      <c r="F72" s="205">
        <v>4450</v>
      </c>
      <c r="G72" s="188">
        <v>2565.8967743019107</v>
      </c>
    </row>
    <row r="73" spans="1:7" s="170" customFormat="1" ht="18.75">
      <c r="A73" s="214" t="s">
        <v>62</v>
      </c>
      <c r="B73" s="169" t="s">
        <v>64</v>
      </c>
      <c r="C73" s="181">
        <v>2092.7199999999998</v>
      </c>
      <c r="D73" s="192">
        <v>151000235</v>
      </c>
      <c r="E73" s="193">
        <v>45899</v>
      </c>
      <c r="F73" s="205">
        <v>4150</v>
      </c>
      <c r="G73" s="188">
        <v>2303.2914202049778</v>
      </c>
    </row>
    <row r="74" spans="1:7" s="170" customFormat="1" ht="30">
      <c r="A74" s="214" t="s">
        <v>62</v>
      </c>
      <c r="B74" s="169" t="s">
        <v>79</v>
      </c>
      <c r="C74" s="181">
        <v>933.78</v>
      </c>
      <c r="D74" s="192">
        <v>161005014</v>
      </c>
      <c r="E74" s="193">
        <v>45898</v>
      </c>
      <c r="F74" s="205">
        <v>4450</v>
      </c>
      <c r="G74" s="188">
        <v>2632.0987091433453</v>
      </c>
    </row>
    <row r="75" spans="1:7" s="170" customFormat="1" ht="18.75">
      <c r="A75" s="214" t="s">
        <v>62</v>
      </c>
      <c r="B75" s="169" t="s">
        <v>69</v>
      </c>
      <c r="C75" s="181">
        <v>2556.9699999999998</v>
      </c>
      <c r="D75" s="192">
        <v>161005014</v>
      </c>
      <c r="E75" s="193">
        <v>45898</v>
      </c>
      <c r="F75" s="205">
        <v>4450</v>
      </c>
      <c r="G75" s="188">
        <v>2533.1389961430209</v>
      </c>
    </row>
    <row r="76" spans="1:7" s="170" customFormat="1" ht="30">
      <c r="A76" s="214" t="s">
        <v>92</v>
      </c>
      <c r="B76" s="169" t="s">
        <v>93</v>
      </c>
      <c r="C76" s="181">
        <v>3535.6</v>
      </c>
      <c r="D76" s="192">
        <v>162001397</v>
      </c>
      <c r="E76" s="193">
        <v>45869</v>
      </c>
      <c r="F76" s="204">
        <v>2899</v>
      </c>
      <c r="G76" s="186">
        <v>2990</v>
      </c>
    </row>
    <row r="77" spans="1:7" s="170" customFormat="1" ht="30">
      <c r="A77" s="214" t="s">
        <v>58</v>
      </c>
      <c r="B77" s="169" t="s">
        <v>93</v>
      </c>
      <c r="C77" s="181">
        <v>3564.95</v>
      </c>
      <c r="D77" s="192">
        <v>162001395</v>
      </c>
      <c r="E77" s="193">
        <v>45868</v>
      </c>
      <c r="F77" s="204">
        <v>2963</v>
      </c>
      <c r="G77" s="186">
        <v>3476</v>
      </c>
    </row>
    <row r="78" spans="1:7" s="170" customFormat="1" ht="18.75">
      <c r="A78" s="214" t="s">
        <v>94</v>
      </c>
      <c r="B78" s="169" t="s">
        <v>95</v>
      </c>
      <c r="C78" s="181">
        <v>3365.25</v>
      </c>
      <c r="D78" s="192">
        <v>162001401</v>
      </c>
      <c r="E78" s="193">
        <v>45869</v>
      </c>
      <c r="F78" s="204">
        <v>3511</v>
      </c>
      <c r="G78" s="186">
        <v>3811</v>
      </c>
    </row>
    <row r="79" spans="1:7" s="170" customFormat="1" ht="18.75">
      <c r="A79" s="214" t="s">
        <v>59</v>
      </c>
      <c r="B79" s="169" t="s">
        <v>81</v>
      </c>
      <c r="C79" s="181">
        <v>3476.45</v>
      </c>
      <c r="D79" s="192">
        <v>162001448</v>
      </c>
      <c r="E79" s="193">
        <v>45878</v>
      </c>
      <c r="F79" s="204">
        <v>3459</v>
      </c>
      <c r="G79" s="186">
        <v>2577</v>
      </c>
    </row>
    <row r="80" spans="1:7" s="170" customFormat="1" ht="18.75">
      <c r="A80" s="214" t="s">
        <v>59</v>
      </c>
      <c r="B80" s="169" t="s">
        <v>81</v>
      </c>
      <c r="C80" s="181">
        <v>3862.15</v>
      </c>
      <c r="D80" s="192">
        <v>162001453</v>
      </c>
      <c r="E80" s="193">
        <v>45882</v>
      </c>
      <c r="F80" s="205">
        <v>3550</v>
      </c>
      <c r="G80" s="186">
        <v>2779</v>
      </c>
    </row>
    <row r="81" spans="1:7" s="170" customFormat="1" ht="18.75">
      <c r="A81" s="214" t="s">
        <v>59</v>
      </c>
      <c r="B81" s="169" t="s">
        <v>81</v>
      </c>
      <c r="C81" s="181">
        <v>3807.75</v>
      </c>
      <c r="D81" s="192">
        <v>162001455</v>
      </c>
      <c r="E81" s="193">
        <v>45883</v>
      </c>
      <c r="F81" s="205">
        <v>3550</v>
      </c>
      <c r="G81" s="186">
        <v>3360</v>
      </c>
    </row>
    <row r="82" spans="1:7" s="170" customFormat="1" ht="18.75">
      <c r="A82" s="214" t="s">
        <v>60</v>
      </c>
      <c r="B82" s="169" t="s">
        <v>82</v>
      </c>
      <c r="C82" s="181">
        <v>3061.6</v>
      </c>
      <c r="D82" s="192">
        <v>162001469</v>
      </c>
      <c r="E82" s="193">
        <v>45895</v>
      </c>
      <c r="F82" s="205">
        <v>3550</v>
      </c>
      <c r="G82" s="188">
        <v>2378.0674266848341</v>
      </c>
    </row>
    <row r="83" spans="1:7" s="170" customFormat="1" ht="18.75">
      <c r="A83" s="214" t="s">
        <v>72</v>
      </c>
      <c r="B83" s="169" t="s">
        <v>96</v>
      </c>
      <c r="C83" s="181">
        <v>3873.9</v>
      </c>
      <c r="D83" s="192">
        <v>462001717</v>
      </c>
      <c r="E83" s="193">
        <v>45889</v>
      </c>
      <c r="F83" s="205">
        <v>3550</v>
      </c>
      <c r="G83" s="188">
        <v>2731.5968974439888</v>
      </c>
    </row>
    <row r="84" spans="1:7" s="170" customFormat="1" ht="18.75">
      <c r="A84" s="214" t="s">
        <v>97</v>
      </c>
      <c r="B84" s="169" t="s">
        <v>98</v>
      </c>
      <c r="C84" s="181">
        <v>3827.4</v>
      </c>
      <c r="D84" s="192">
        <v>462001483</v>
      </c>
      <c r="E84" s="193">
        <v>45890</v>
      </c>
      <c r="F84" s="205">
        <v>3750</v>
      </c>
      <c r="G84" s="188">
        <v>2869.116971410619</v>
      </c>
    </row>
    <row r="85" spans="1:7" s="170" customFormat="1" ht="18.75">
      <c r="A85" s="214" t="s">
        <v>72</v>
      </c>
      <c r="B85" s="169" t="s">
        <v>96</v>
      </c>
      <c r="C85" s="181">
        <v>4124.3</v>
      </c>
      <c r="D85" s="192">
        <v>462001723</v>
      </c>
      <c r="E85" s="193">
        <v>45891</v>
      </c>
      <c r="F85" s="205">
        <v>3550</v>
      </c>
      <c r="G85" s="188">
        <v>2763.5545453791101</v>
      </c>
    </row>
    <row r="86" spans="1:7" s="170" customFormat="1" ht="18.75">
      <c r="A86" s="214" t="s">
        <v>72</v>
      </c>
      <c r="B86" s="169" t="s">
        <v>96</v>
      </c>
      <c r="C86" s="181">
        <v>3747.65</v>
      </c>
      <c r="D86" s="192">
        <v>452000011</v>
      </c>
      <c r="E86" s="193">
        <v>45893</v>
      </c>
      <c r="F86" s="205">
        <v>3550</v>
      </c>
      <c r="G86" s="188">
        <v>2721.2226267252199</v>
      </c>
    </row>
    <row r="87" spans="1:7" s="170" customFormat="1" ht="18.75">
      <c r="A87" s="214" t="s">
        <v>73</v>
      </c>
      <c r="B87" s="169" t="s">
        <v>83</v>
      </c>
      <c r="C87" s="181">
        <v>4063.45</v>
      </c>
      <c r="D87" s="192">
        <v>152000009</v>
      </c>
      <c r="E87" s="193">
        <v>45894</v>
      </c>
      <c r="F87" s="205">
        <v>2950</v>
      </c>
      <c r="G87" s="188">
        <v>2612.0843073058404</v>
      </c>
    </row>
    <row r="88" spans="1:7" s="170" customFormat="1" ht="18.75">
      <c r="A88" s="214" t="s">
        <v>97</v>
      </c>
      <c r="B88" s="169" t="s">
        <v>98</v>
      </c>
      <c r="C88" s="181">
        <v>4035.55</v>
      </c>
      <c r="D88" s="192">
        <v>462001484</v>
      </c>
      <c r="E88" s="193">
        <v>45895</v>
      </c>
      <c r="F88" s="205">
        <v>3750</v>
      </c>
      <c r="G88" s="188">
        <v>2525.6641372795966</v>
      </c>
    </row>
    <row r="89" spans="1:7" s="170" customFormat="1" ht="18.75">
      <c r="A89" s="214" t="s">
        <v>70</v>
      </c>
      <c r="B89" s="169" t="s">
        <v>100</v>
      </c>
      <c r="C89" s="181">
        <v>1555.85</v>
      </c>
      <c r="D89" s="192">
        <v>162001412</v>
      </c>
      <c r="E89" s="193">
        <v>45870</v>
      </c>
      <c r="F89" s="204">
        <v>4970</v>
      </c>
      <c r="G89" s="186">
        <v>3798</v>
      </c>
    </row>
    <row r="90" spans="1:7" s="170" customFormat="1" ht="18.75">
      <c r="A90" s="214" t="s">
        <v>70</v>
      </c>
      <c r="B90" s="169" t="s">
        <v>101</v>
      </c>
      <c r="C90" s="181">
        <v>1276.8699999999999</v>
      </c>
      <c r="D90" s="192">
        <v>162001412</v>
      </c>
      <c r="E90" s="193">
        <v>45870</v>
      </c>
      <c r="F90" s="204">
        <v>4635</v>
      </c>
      <c r="G90" s="186">
        <v>4056</v>
      </c>
    </row>
    <row r="91" spans="1:7" s="170" customFormat="1" ht="18.75">
      <c r="A91" s="214" t="s">
        <v>70</v>
      </c>
      <c r="B91" s="169" t="s">
        <v>102</v>
      </c>
      <c r="C91" s="181">
        <v>516.48</v>
      </c>
      <c r="D91" s="192">
        <v>162001412</v>
      </c>
      <c r="E91" s="193">
        <v>45870</v>
      </c>
      <c r="F91" s="204">
        <v>4350</v>
      </c>
      <c r="G91" s="186">
        <v>3741</v>
      </c>
    </row>
    <row r="92" spans="1:7" s="170" customFormat="1" ht="18.75">
      <c r="A92" s="214" t="s">
        <v>70</v>
      </c>
      <c r="B92" s="169" t="s">
        <v>100</v>
      </c>
      <c r="C92" s="181">
        <v>1326.1</v>
      </c>
      <c r="D92" s="192">
        <v>162001432</v>
      </c>
      <c r="E92" s="193">
        <v>45873</v>
      </c>
      <c r="F92" s="204">
        <v>4961</v>
      </c>
      <c r="G92" s="186">
        <v>3720</v>
      </c>
    </row>
    <row r="93" spans="1:7" s="170" customFormat="1" ht="18.75">
      <c r="A93" s="214" t="s">
        <v>70</v>
      </c>
      <c r="B93" s="169" t="s">
        <v>101</v>
      </c>
      <c r="C93" s="181">
        <v>1336.67</v>
      </c>
      <c r="D93" s="192">
        <v>162001432</v>
      </c>
      <c r="E93" s="193">
        <v>45873</v>
      </c>
      <c r="F93" s="204">
        <v>4937</v>
      </c>
      <c r="G93" s="186">
        <v>4440</v>
      </c>
    </row>
    <row r="94" spans="1:7" s="170" customFormat="1" ht="18.75">
      <c r="A94" s="214" t="s">
        <v>70</v>
      </c>
      <c r="B94" s="169" t="s">
        <v>102</v>
      </c>
      <c r="C94" s="181">
        <v>869.13</v>
      </c>
      <c r="D94" s="192">
        <v>162001432</v>
      </c>
      <c r="E94" s="193">
        <v>45873</v>
      </c>
      <c r="F94" s="204">
        <v>6170</v>
      </c>
      <c r="G94" s="186">
        <v>4388</v>
      </c>
    </row>
    <row r="95" spans="1:7" s="170" customFormat="1" ht="18.75">
      <c r="A95" s="214" t="s">
        <v>71</v>
      </c>
      <c r="B95" s="169" t="s">
        <v>103</v>
      </c>
      <c r="C95" s="181">
        <v>1915.425</v>
      </c>
      <c r="D95" s="192">
        <v>162001472</v>
      </c>
      <c r="E95" s="193" t="s">
        <v>104</v>
      </c>
      <c r="F95" s="205">
        <v>5000</v>
      </c>
      <c r="G95" s="188">
        <v>2613.275073849105</v>
      </c>
    </row>
    <row r="96" spans="1:7" s="170" customFormat="1" ht="18.75">
      <c r="A96" s="214" t="s">
        <v>71</v>
      </c>
      <c r="B96" s="169" t="s">
        <v>103</v>
      </c>
      <c r="C96" s="181">
        <v>1915.425</v>
      </c>
      <c r="D96" s="192">
        <v>162001472</v>
      </c>
      <c r="E96" s="193" t="s">
        <v>104</v>
      </c>
      <c r="F96" s="205">
        <v>5000</v>
      </c>
      <c r="G96" s="188">
        <v>2864.5050738630252</v>
      </c>
    </row>
    <row r="97" spans="1:12" s="170" customFormat="1" ht="18.75">
      <c r="A97" s="214" t="s">
        <v>68</v>
      </c>
      <c r="B97" s="169" t="s">
        <v>50</v>
      </c>
      <c r="C97" s="181">
        <v>3839.05</v>
      </c>
      <c r="D97" s="192">
        <v>451000399</v>
      </c>
      <c r="E97" s="193">
        <v>45868</v>
      </c>
      <c r="F97" s="205">
        <v>3800</v>
      </c>
      <c r="G97" s="186">
        <v>3479</v>
      </c>
    </row>
    <row r="98" spans="1:12" s="170" customFormat="1" ht="18.75">
      <c r="A98" s="214" t="s">
        <v>68</v>
      </c>
      <c r="B98" s="169" t="s">
        <v>50</v>
      </c>
      <c r="C98" s="181">
        <v>3595</v>
      </c>
      <c r="D98" s="192">
        <v>451000405</v>
      </c>
      <c r="E98" s="193">
        <v>45879</v>
      </c>
      <c r="F98" s="205">
        <v>3800</v>
      </c>
      <c r="G98" s="186">
        <v>3407</v>
      </c>
    </row>
    <row r="99" spans="1:12" s="170" customFormat="1" ht="18.75">
      <c r="A99" s="214" t="s">
        <v>68</v>
      </c>
      <c r="B99" s="169" t="s">
        <v>50</v>
      </c>
      <c r="C99" s="181">
        <v>3641.25</v>
      </c>
      <c r="D99" s="192">
        <v>461000443</v>
      </c>
      <c r="E99" s="193">
        <v>45882</v>
      </c>
      <c r="F99" s="205">
        <v>3800</v>
      </c>
      <c r="G99" s="186">
        <v>3428</v>
      </c>
    </row>
    <row r="100" spans="1:12" s="170" customFormat="1" ht="18.75">
      <c r="A100" s="214" t="s">
        <v>68</v>
      </c>
      <c r="B100" s="169" t="s">
        <v>50</v>
      </c>
      <c r="C100" s="181">
        <v>3880.7</v>
      </c>
      <c r="D100" s="192">
        <v>451000409</v>
      </c>
      <c r="E100" s="193">
        <v>45884</v>
      </c>
      <c r="F100" s="205">
        <v>3800</v>
      </c>
      <c r="G100" s="186">
        <v>3388</v>
      </c>
    </row>
    <row r="101" spans="1:12" s="170" customFormat="1" ht="18.75">
      <c r="A101" s="214" t="s">
        <v>68</v>
      </c>
      <c r="B101" s="169" t="s">
        <v>50</v>
      </c>
      <c r="C101" s="181">
        <v>3378.45</v>
      </c>
      <c r="D101" s="192">
        <v>451000410</v>
      </c>
      <c r="E101" s="193">
        <v>45885</v>
      </c>
      <c r="F101" s="205">
        <v>3800</v>
      </c>
      <c r="G101" s="186">
        <v>3561</v>
      </c>
    </row>
    <row r="102" spans="1:12" s="170" customFormat="1" ht="18.75">
      <c r="A102" s="214" t="s">
        <v>68</v>
      </c>
      <c r="B102" s="169" t="s">
        <v>50</v>
      </c>
      <c r="C102" s="181">
        <v>3803.7</v>
      </c>
      <c r="D102" s="192">
        <v>451000412</v>
      </c>
      <c r="E102" s="193" t="s">
        <v>99</v>
      </c>
      <c r="F102" s="205">
        <v>3800</v>
      </c>
      <c r="G102" s="188">
        <v>3117.4231065468548</v>
      </c>
    </row>
    <row r="103" spans="1:12" s="170" customFormat="1" ht="18.75">
      <c r="A103" s="214" t="s">
        <v>68</v>
      </c>
      <c r="B103" s="169" t="s">
        <v>50</v>
      </c>
      <c r="C103" s="181">
        <v>3762.6</v>
      </c>
      <c r="D103" s="192">
        <v>451000413</v>
      </c>
      <c r="E103" s="193">
        <v>45888</v>
      </c>
      <c r="F103" s="205">
        <v>3800</v>
      </c>
      <c r="G103" s="188">
        <v>3087.4944437742347</v>
      </c>
    </row>
    <row r="104" spans="1:12" s="170" customFormat="1" ht="18.75">
      <c r="A104" s="214" t="s">
        <v>68</v>
      </c>
      <c r="B104" s="169" t="s">
        <v>50</v>
      </c>
      <c r="C104" s="181">
        <v>3905</v>
      </c>
      <c r="D104" s="192">
        <v>461000447</v>
      </c>
      <c r="E104" s="193">
        <v>45887</v>
      </c>
      <c r="F104" s="205">
        <v>3800</v>
      </c>
      <c r="G104" s="188">
        <v>3240.1437161427812</v>
      </c>
    </row>
    <row r="105" spans="1:12" s="170" customFormat="1" ht="18.75">
      <c r="A105" s="214" t="s">
        <v>105</v>
      </c>
      <c r="B105" s="169" t="s">
        <v>50</v>
      </c>
      <c r="C105" s="181">
        <v>4006.55</v>
      </c>
      <c r="D105" s="192">
        <v>462000101</v>
      </c>
      <c r="E105" s="193">
        <v>45891</v>
      </c>
      <c r="F105" s="205">
        <v>3800</v>
      </c>
      <c r="G105" s="188">
        <v>3296.0422165114037</v>
      </c>
    </row>
    <row r="106" spans="1:12" s="170" customFormat="1" ht="18.75">
      <c r="A106" s="214" t="s">
        <v>105</v>
      </c>
      <c r="B106" s="169" t="s">
        <v>50</v>
      </c>
      <c r="C106" s="181">
        <v>4025.45</v>
      </c>
      <c r="D106" s="192">
        <v>462000102</v>
      </c>
      <c r="E106" s="193">
        <v>45892</v>
      </c>
      <c r="F106" s="205">
        <v>3800</v>
      </c>
      <c r="G106" s="188">
        <v>3109.2357911629401</v>
      </c>
    </row>
    <row r="107" spans="1:12" s="170" customFormat="1" ht="18.75">
      <c r="A107" s="214" t="s">
        <v>105</v>
      </c>
      <c r="B107" s="169" t="s">
        <v>50</v>
      </c>
      <c r="C107" s="181">
        <v>4071.5</v>
      </c>
      <c r="D107" s="192">
        <v>462000103</v>
      </c>
      <c r="E107" s="193">
        <v>45892</v>
      </c>
      <c r="F107" s="205">
        <v>3800</v>
      </c>
      <c r="G107" s="188">
        <v>3172.7124663753598</v>
      </c>
    </row>
    <row r="108" spans="1:12" s="170" customFormat="1" ht="18.75">
      <c r="A108" s="214" t="s">
        <v>105</v>
      </c>
      <c r="B108" s="169" t="s">
        <v>50</v>
      </c>
      <c r="C108" s="181">
        <v>4087.9</v>
      </c>
      <c r="D108" s="192">
        <v>462000107</v>
      </c>
      <c r="E108" s="193">
        <v>45894</v>
      </c>
      <c r="F108" s="205">
        <v>3800</v>
      </c>
      <c r="G108" s="188">
        <v>3149.6630254592328</v>
      </c>
    </row>
    <row r="109" spans="1:12" s="170" customFormat="1" ht="18.75">
      <c r="A109" s="214" t="s">
        <v>105</v>
      </c>
      <c r="B109" s="169" t="s">
        <v>50</v>
      </c>
      <c r="C109" s="181">
        <v>4081.65</v>
      </c>
      <c r="D109" s="192">
        <v>462000109</v>
      </c>
      <c r="E109" s="193">
        <v>45895</v>
      </c>
      <c r="F109" s="205">
        <v>3800</v>
      </c>
      <c r="G109" s="188">
        <v>3047.7854533720556</v>
      </c>
    </row>
    <row r="110" spans="1:12" ht="23.25" customHeight="1">
      <c r="A110" s="212" t="s">
        <v>68</v>
      </c>
      <c r="B110" s="210" t="s">
        <v>50</v>
      </c>
      <c r="C110" s="211">
        <v>3661.6</v>
      </c>
      <c r="D110" s="210">
        <v>461000451</v>
      </c>
      <c r="E110" s="193">
        <v>45894</v>
      </c>
      <c r="F110" s="205">
        <v>3800</v>
      </c>
      <c r="G110" s="188">
        <v>3157.5795894680282</v>
      </c>
      <c r="H110" s="182"/>
      <c r="L110" s="183"/>
    </row>
    <row r="111" spans="1:12" ht="18.75">
      <c r="A111" s="212" t="s">
        <v>105</v>
      </c>
      <c r="B111" s="210" t="s">
        <v>50</v>
      </c>
      <c r="C111" s="211">
        <v>3999.45</v>
      </c>
      <c r="D111" s="210">
        <v>462000112</v>
      </c>
      <c r="E111" s="193">
        <v>45897</v>
      </c>
      <c r="F111" s="205">
        <v>3800</v>
      </c>
      <c r="G111" s="188">
        <v>2948.0443568686001</v>
      </c>
    </row>
    <row r="112" spans="1:12" s="174" customFormat="1" ht="18.75">
      <c r="A112" s="212" t="s">
        <v>66</v>
      </c>
      <c r="B112" s="210" t="s">
        <v>67</v>
      </c>
      <c r="C112" s="211">
        <v>3833.35</v>
      </c>
      <c r="D112" s="210">
        <v>451000009</v>
      </c>
      <c r="E112" s="193">
        <v>45873</v>
      </c>
      <c r="F112" s="205">
        <v>4160</v>
      </c>
      <c r="G112" s="186">
        <v>3993</v>
      </c>
    </row>
    <row r="113" spans="1:7" s="173" customFormat="1" ht="18.75">
      <c r="A113" s="212" t="s">
        <v>66</v>
      </c>
      <c r="B113" s="210" t="s">
        <v>67</v>
      </c>
      <c r="C113" s="211">
        <v>3881.5</v>
      </c>
      <c r="D113" s="210">
        <v>451000010</v>
      </c>
      <c r="E113" s="193">
        <v>45874</v>
      </c>
      <c r="F113" s="205">
        <v>4160</v>
      </c>
      <c r="G113" s="186">
        <v>3803</v>
      </c>
    </row>
    <row r="114" spans="1:7" s="173" customFormat="1" ht="18.75">
      <c r="A114" s="212" t="s">
        <v>66</v>
      </c>
      <c r="B114" s="210" t="s">
        <v>67</v>
      </c>
      <c r="C114" s="211">
        <v>3925.25</v>
      </c>
      <c r="D114" s="210">
        <v>461000009</v>
      </c>
      <c r="E114" s="193">
        <v>45877</v>
      </c>
      <c r="F114" s="205">
        <v>4150</v>
      </c>
      <c r="G114" s="186">
        <v>3822</v>
      </c>
    </row>
    <row r="115" spans="1:7" s="174" customFormat="1">
      <c r="B115" s="7"/>
      <c r="C115" s="8">
        <f>SUM(C4:C114)</f>
        <v>282568.3</v>
      </c>
      <c r="D115" s="9"/>
      <c r="E115" s="10"/>
      <c r="F115" s="132">
        <f>SUMPRODUCT($C$4:$C$114,F4:F114)/($C$115)</f>
        <v>3846.7773309320264</v>
      </c>
      <c r="G115" s="132">
        <f>SUMPRODUCT($C$4:$C$114,G4:G114)/($C$115)</f>
        <v>3071.5003412319306</v>
      </c>
    </row>
    <row r="116" spans="1:7" s="174" customFormat="1">
      <c r="B116" s="168"/>
      <c r="C116" s="168"/>
      <c r="D116" s="171"/>
      <c r="E116" s="171"/>
      <c r="F116" s="172"/>
      <c r="G116" s="133"/>
    </row>
    <row r="117" spans="1:7" s="175" customFormat="1">
      <c r="B117" s="220" t="s">
        <v>106</v>
      </c>
      <c r="C117" s="174"/>
      <c r="D117" s="174"/>
      <c r="E117" s="174"/>
      <c r="F117" s="172"/>
      <c r="G117" s="172"/>
    </row>
    <row r="118" spans="1:7" s="174" customFormat="1">
      <c r="B118" s="194" t="s">
        <v>109</v>
      </c>
      <c r="F118" s="172"/>
      <c r="G118" s="172"/>
    </row>
    <row r="119" spans="1:7" s="174" customFormat="1">
      <c r="B119" s="194" t="s">
        <v>110</v>
      </c>
      <c r="F119" s="172"/>
      <c r="G119" s="172"/>
    </row>
    <row r="120" spans="1:7">
      <c r="B120" s="194" t="s">
        <v>108</v>
      </c>
      <c r="C120" s="174"/>
      <c r="D120" s="174"/>
      <c r="E120" s="174"/>
      <c r="F120" s="172"/>
      <c r="G120" s="172"/>
    </row>
    <row r="121" spans="1:7">
      <c r="B121" s="194" t="s">
        <v>107</v>
      </c>
      <c r="C121" s="174"/>
      <c r="D121" s="174"/>
      <c r="E121" s="174"/>
      <c r="F121" s="172"/>
      <c r="G121" s="172"/>
    </row>
  </sheetData>
  <mergeCells count="2">
    <mergeCell ref="B1:G1"/>
    <mergeCell ref="A3:A4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660 CD</vt:lpstr>
      <vt:lpstr>660 GCV DETAILS</vt:lpstr>
      <vt:lpstr>'660 CD'!Print_Area</vt:lpstr>
      <vt:lpstr>'660 GCV DETAILS'!Print_Area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Bhusawal47</cp:lastModifiedBy>
  <cp:revision/>
  <cp:lastPrinted>2025-08-08T09:31:37Z</cp:lastPrinted>
  <dcterms:created xsi:type="dcterms:W3CDTF">2006-09-16T00:00:00Z</dcterms:created>
  <dcterms:modified xsi:type="dcterms:W3CDTF">2025-12-23T11:23:53Z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