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hagencoo365-my.sharepoint.com/personal/btpscoalcord_mahagenco_in/Documents/FAC main/ARR &amp; MYT of Bhusawal 1x660 MW/Dec_2025 reply/FAC Part I data for MYT 660 MW/4.July-25 Part I/"/>
    </mc:Choice>
  </mc:AlternateContent>
  <xr:revisionPtr revIDLastSave="4" documentId="11_0F87614F35ED383CE1E63B02D3776F4EDD2310C5" xr6:coauthVersionLast="47" xr6:coauthVersionMax="47" xr10:uidLastSave="{6FAA1D0B-90F0-4E20-925D-4BAFEF173A8A}"/>
  <bookViews>
    <workbookView xWindow="-120" yWindow="-120" windowWidth="29040" windowHeight="15720" tabRatio="803" activeTab="1" xr2:uid="{00000000-000D-0000-FFFF-FFFF00000000}"/>
  </bookViews>
  <sheets>
    <sheet name="660 CD" sheetId="216" r:id="rId1"/>
    <sheet name="660 GCV DETAILS" sheetId="176" r:id="rId2"/>
  </sheets>
  <definedNames>
    <definedName name="_xlnm._FilterDatabase" localSheetId="1" hidden="1">'660 GCV DETAILS'!$F$1:$F$97</definedName>
    <definedName name="_xlnm.Print_Area" localSheetId="0">'660 CD'!$C$5:$T$24</definedName>
    <definedName name="_xlnm.Print_Area" localSheetId="1">'660 GCV DETAILS'!$A$1:$F$122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2" i="176" l="1"/>
  <c r="F82" i="176" s="1"/>
  <c r="E82" i="176" l="1"/>
  <c r="E23" i="216"/>
  <c r="F22" i="216" l="1"/>
  <c r="F23" i="216" s="1"/>
  <c r="E22" i="216"/>
  <c r="J22" i="216" s="1"/>
  <c r="J23" i="216" s="1"/>
  <c r="K20" i="216"/>
  <c r="J14" i="216"/>
  <c r="J13" i="216"/>
  <c r="M13" i="216" s="1"/>
  <c r="M14" i="216" s="1"/>
  <c r="E13" i="216"/>
  <c r="O12" i="216"/>
  <c r="Q12" i="216" s="1"/>
  <c r="G21" i="216" s="1"/>
  <c r="O10" i="216"/>
  <c r="O6" i="216"/>
  <c r="N6" i="216"/>
  <c r="N3" i="216" s="1"/>
  <c r="M5" i="216"/>
  <c r="K13" i="216" l="1"/>
  <c r="K14" i="216" s="1"/>
  <c r="G13" i="216"/>
  <c r="G14" i="216" s="1"/>
  <c r="P12" i="216"/>
  <c r="O14" i="216"/>
  <c r="S12" i="216"/>
  <c r="I21" i="216" s="1"/>
  <c r="K21" i="216" s="1"/>
  <c r="R12" i="216"/>
  <c r="H21" i="216" s="1"/>
  <c r="S10" i="216"/>
  <c r="I19" i="216" s="1"/>
  <c r="R10" i="216"/>
  <c r="H19" i="216" s="1"/>
  <c r="Q10" i="216"/>
  <c r="G19" i="216" s="1"/>
  <c r="P19" i="216" s="1"/>
  <c r="P10" i="216"/>
  <c r="O13" i="216"/>
  <c r="F13" i="216"/>
  <c r="F14" i="216" s="1"/>
  <c r="L13" i="216"/>
  <c r="L14" i="216" s="1"/>
  <c r="I13" i="216"/>
  <c r="H13" i="216"/>
  <c r="H14" i="216" s="1"/>
  <c r="N13" i="216"/>
  <c r="N14" i="216" s="1"/>
  <c r="E14" i="216"/>
  <c r="H22" i="216" l="1"/>
  <c r="H23" i="216" s="1"/>
  <c r="G22" i="216"/>
  <c r="G23" i="216" s="1"/>
  <c r="R13" i="216"/>
  <c r="R14" i="216" s="1"/>
  <c r="I22" i="216"/>
  <c r="I23" i="216" s="1"/>
  <c r="L25" i="216" s="1"/>
  <c r="Q13" i="216"/>
  <c r="Q14" i="216" s="1"/>
  <c r="P13" i="216"/>
  <c r="P14" i="216" s="1"/>
  <c r="K19" i="216"/>
  <c r="K22" i="216" s="1"/>
  <c r="K23" i="216" s="1"/>
  <c r="S13" i="216"/>
  <c r="S14" i="216" s="1"/>
  <c r="I14" i="216"/>
  <c r="N23" i="216" l="1"/>
  <c r="L23" i="216"/>
  <c r="M23" i="216" l="1"/>
</calcChain>
</file>

<file path=xl/sharedStrings.xml><?xml version="1.0" encoding="utf-8"?>
<sst xmlns="http://schemas.openxmlformats.org/spreadsheetml/2006/main" count="172" uniqueCount="85">
  <si>
    <t xml:space="preserve">Name </t>
  </si>
  <si>
    <t>Instructions for filling the format</t>
  </si>
  <si>
    <t>Enter 1st day of reporting month  ===&gt;</t>
  </si>
  <si>
    <t>Year</t>
  </si>
  <si>
    <t>Days</t>
  </si>
  <si>
    <t>1) Only red figures to be filled</t>
  </si>
  <si>
    <t>2) Figures of CV in table A &amp; B - CIMFR results. If not available, plant lab results</t>
  </si>
  <si>
    <r>
      <rPr>
        <b/>
        <u/>
        <sz val="16"/>
        <color indexed="8"/>
        <rFont val="Calibri"/>
        <family val="2"/>
      </rPr>
      <t>Name of the TPS :</t>
    </r>
    <r>
      <rPr>
        <b/>
        <sz val="16"/>
        <color indexed="8"/>
        <rFont val="Calibri"/>
        <family val="2"/>
      </rPr>
      <t xml:space="preserve"> Bhusawal Thermal Power Station </t>
    </r>
  </si>
  <si>
    <t>PART I</t>
  </si>
  <si>
    <t>Month</t>
  </si>
  <si>
    <t>3) Figures of coal details in table A &amp; B should be as reported in FAC</t>
  </si>
  <si>
    <t>A</t>
  </si>
  <si>
    <t>Coal stock and receipt  for station</t>
  </si>
  <si>
    <t xml:space="preserve">4) Format is aimed at analysis of the gap between heat available for firing as per MERC </t>
  </si>
  <si>
    <t>S.N</t>
  </si>
  <si>
    <t>Source</t>
  </si>
  <si>
    <t>Opening coal stock</t>
  </si>
  <si>
    <t>Receipt</t>
  </si>
  <si>
    <t>Opening stock + Receipt</t>
  </si>
  <si>
    <t xml:space="preserve">     regulations and heat utilised for generation considering coal firing capacity and achievable heat rate</t>
  </si>
  <si>
    <t>Qty     (MT)</t>
  </si>
  <si>
    <t>Landed cost (Rs/MT)</t>
  </si>
  <si>
    <t>As billed Eq CV (loading end) Kcal/kg</t>
  </si>
  <si>
    <t xml:space="preserve"> Eq CV (Unloading end) Kcal/kg</t>
  </si>
  <si>
    <t>ARB CV (Kcal/kg)</t>
  </si>
  <si>
    <t>Qty (MT)</t>
  </si>
  <si>
    <t xml:space="preserve">5) Gap in achievable AVF with availabe heat and actual AVF mentioned at S.N (I) in table D due to various reasons is to be furnished. Loss due to coal quality is already calaculated.Hence,need not be furnised </t>
  </si>
  <si>
    <t>Raw Coal</t>
  </si>
  <si>
    <t>6) Loss due to LD backing down /RSD/Zero schedule will not appear in format as it is already covered in MERC AVF achieved</t>
  </si>
  <si>
    <t>Wash Coal</t>
  </si>
  <si>
    <t>Imported Coal</t>
  </si>
  <si>
    <t>8) Losses booked in the format may not match with MORM reports</t>
  </si>
  <si>
    <t>Total</t>
  </si>
  <si>
    <t>B</t>
  </si>
  <si>
    <t>Coal Consumption details</t>
  </si>
  <si>
    <t>ARB CV after moisture correction (Kcal/kg)</t>
  </si>
  <si>
    <t>Bunkered CV tested at TPS (Kcal/kg)</t>
  </si>
  <si>
    <t>ARB CV allowable as per norm (Kcal/kg)</t>
  </si>
  <si>
    <t>Bunker CV allowable  as per norm (Kcal/kg)</t>
  </si>
  <si>
    <t>Add Gr slippage + M loss than allowable</t>
  </si>
  <si>
    <t>Add stack loss than allowable</t>
  </si>
  <si>
    <t>Cost Rs/MT</t>
  </si>
  <si>
    <t>Description</t>
  </si>
  <si>
    <t>Qty</t>
  </si>
  <si>
    <t>RR NO</t>
  </si>
  <si>
    <t>RR DATE / BILL DATE</t>
  </si>
  <si>
    <t>Loading End GCV (EM)</t>
  </si>
  <si>
    <t>Unloading End GCV (ARB)</t>
  </si>
  <si>
    <t>Raw Coal Opening Stock</t>
  </si>
  <si>
    <t>TRANSITION</t>
  </si>
  <si>
    <t>New Majri UG-OC Convrsion Mine</t>
  </si>
  <si>
    <t>PPDP MCL RSR</t>
  </si>
  <si>
    <t>Stage IV</t>
  </si>
  <si>
    <t>660 MW</t>
  </si>
  <si>
    <t>Unit-6 (660 MW)</t>
  </si>
  <si>
    <t>(750)</t>
  </si>
  <si>
    <t>Ukani Deep OC Mine</t>
  </si>
  <si>
    <t>stack loss (85)</t>
  </si>
  <si>
    <t>WANI,PENGANGA</t>
  </si>
  <si>
    <t>Junad OC Mine</t>
  </si>
  <si>
    <t>660 MW GCV Details - July -2025</t>
  </si>
  <si>
    <t>Mungoli  Nirguda OC Mine</t>
  </si>
  <si>
    <t>Neeljay Deep OC Mine</t>
  </si>
  <si>
    <t>Penganga OC Mine</t>
  </si>
  <si>
    <t>Hindustan Lalpeth OC Mine</t>
  </si>
  <si>
    <t>Kolar Pimpri Extension OC Mine</t>
  </si>
  <si>
    <t>Dhuptalla (Sasti UG to OC)</t>
  </si>
  <si>
    <t>19/07/2025</t>
  </si>
  <si>
    <t>18/07/2025</t>
  </si>
  <si>
    <t>20/07/2025</t>
  </si>
  <si>
    <t>21/07/2025</t>
  </si>
  <si>
    <t>Durgapur OC  Mine</t>
  </si>
  <si>
    <t>Durgapur Rayatwari UG Mine</t>
  </si>
  <si>
    <t>17/07/2025</t>
  </si>
  <si>
    <t>29/06/2025</t>
  </si>
  <si>
    <t>Bellora Naigaon Deep OC Mine</t>
  </si>
  <si>
    <t>Gondegaon Ghatrohna OC Mine</t>
  </si>
  <si>
    <t>Bhanegaon OC Mine</t>
  </si>
  <si>
    <t>Amlgmted Inder Kamptee Deep OC</t>
  </si>
  <si>
    <t>Singori OC Mine</t>
  </si>
  <si>
    <t>Note:  Total 76 coal samples</t>
  </si>
  <si>
    <t>At unloading end for Raw coal 33 BTPS analysis is considered since result awaited till date</t>
  </si>
  <si>
    <t xml:space="preserve">At unloading end for Raw coal 43 results third party Ravi Engeri Pvt. Ltd., </t>
  </si>
  <si>
    <t>At loading end for raw coal 37midpoint are considered since results are awaited.</t>
  </si>
  <si>
    <t>At loading end for raw coal M/S IGI 39 results available till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</si>
</sst>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/mm/yyyy;@"/>
    <numFmt numFmtId="165" formatCode="#,##0.000"/>
    <numFmt numFmtId="166" formatCode="0_ "/>
    <numFmt numFmtId="168" formatCode="dd/mmm/yyyy"/>
    <numFmt numFmtId="169" formatCode="0.000"/>
    <numFmt numFmtId="171" formatCode="0.0"/>
  </numFmts>
  <fonts count="3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sz val="11"/>
      <color rgb="FF40404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Book Antiqua"/>
      <family val="1"/>
    </font>
    <font>
      <sz val="11"/>
      <color theme="1"/>
      <name val="Book Antiqua"/>
      <family val="1"/>
    </font>
    <font>
      <b/>
      <u/>
      <sz val="16"/>
      <color indexed="8"/>
      <name val="Calibri"/>
      <family val="2"/>
    </font>
    <font>
      <b/>
      <sz val="10"/>
      <color rgb="FFFF0000"/>
      <name val="Times New Roman"/>
      <family val="1"/>
    </font>
    <font>
      <sz val="11"/>
      <color rgb="FFC00000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8901333658864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3" tint="0.79992065187536243"/>
        <bgColor indexed="64"/>
      </patternFill>
    </fill>
    <fill>
      <patternFill patternType="solid">
        <fgColor theme="9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8">
    <xf numFmtId="0" fontId="0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7" fillId="0" borderId="0"/>
    <xf numFmtId="0" fontId="24" fillId="0" borderId="0"/>
    <xf numFmtId="0" fontId="25" fillId="0" borderId="0"/>
    <xf numFmtId="0" fontId="24" fillId="0" borderId="0"/>
    <xf numFmtId="0" fontId="3" fillId="0" borderId="0"/>
    <xf numFmtId="0" fontId="33" fillId="0" borderId="0"/>
    <xf numFmtId="0" fontId="2" fillId="0" borderId="0"/>
  </cellStyleXfs>
  <cellXfs count="220">
    <xf numFmtId="0" fontId="0" fillId="0" borderId="0" xfId="0"/>
    <xf numFmtId="0" fontId="8" fillId="0" borderId="0" xfId="9" applyFont="1"/>
    <xf numFmtId="0" fontId="10" fillId="0" borderId="5" xfId="13" applyFont="1" applyBorder="1" applyAlignment="1">
      <alignment horizontal="center" vertical="center" wrapText="1"/>
    </xf>
    <xf numFmtId="165" fontId="10" fillId="0" borderId="5" xfId="13" applyNumberFormat="1" applyFont="1" applyBorder="1" applyAlignment="1">
      <alignment horizontal="center" vertical="center" wrapText="1"/>
    </xf>
    <xf numFmtId="14" fontId="10" fillId="0" borderId="5" xfId="13" applyNumberFormat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5" xfId="12" applyFont="1" applyBorder="1" applyAlignment="1">
      <alignment horizontal="left" vertical="center" wrapText="1"/>
    </xf>
    <xf numFmtId="0" fontId="13" fillId="0" borderId="0" xfId="8" applyFont="1" applyAlignment="1">
      <alignment vertical="center"/>
    </xf>
    <xf numFmtId="0" fontId="24" fillId="0" borderId="0" xfId="2"/>
    <xf numFmtId="0" fontId="15" fillId="0" borderId="0" xfId="2" applyFont="1" applyAlignment="1">
      <alignment horizontal="center"/>
    </xf>
    <xf numFmtId="168" fontId="16" fillId="0" borderId="0" xfId="2" applyNumberFormat="1" applyFont="1" applyAlignment="1">
      <alignment horizontal="center"/>
    </xf>
    <xf numFmtId="0" fontId="17" fillId="0" borderId="0" xfId="2" applyFont="1" applyAlignment="1">
      <alignment horizontal="left" vertical="center"/>
    </xf>
    <xf numFmtId="0" fontId="18" fillId="0" borderId="0" xfId="2" applyFont="1" applyAlignment="1">
      <alignment horizontal="center"/>
    </xf>
    <xf numFmtId="0" fontId="19" fillId="4" borderId="0" xfId="2" applyFont="1" applyFill="1" applyAlignment="1">
      <alignment horizontal="center"/>
    </xf>
    <xf numFmtId="0" fontId="18" fillId="0" borderId="0" xfId="2" applyFont="1"/>
    <xf numFmtId="1" fontId="24" fillId="0" borderId="0" xfId="2" applyNumberFormat="1"/>
    <xf numFmtId="0" fontId="7" fillId="0" borderId="10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2" fontId="12" fillId="0" borderId="9" xfId="4" applyNumberFormat="1" applyFont="1" applyBorder="1" applyAlignment="1">
      <alignment horizontal="center" vertical="center"/>
    </xf>
    <xf numFmtId="1" fontId="12" fillId="2" borderId="8" xfId="4" applyNumberFormat="1" applyFont="1" applyFill="1" applyBorder="1" applyAlignment="1">
      <alignment horizontal="center" vertical="center"/>
    </xf>
    <xf numFmtId="1" fontId="12" fillId="0" borderId="5" xfId="2" applyNumberFormat="1" applyFont="1" applyBorder="1" applyAlignment="1">
      <alignment horizontal="center" vertical="center"/>
    </xf>
    <xf numFmtId="1" fontId="8" fillId="0" borderId="5" xfId="2" applyNumberFormat="1" applyFont="1" applyBorder="1" applyAlignment="1">
      <alignment horizontal="center" vertical="center"/>
    </xf>
    <xf numFmtId="1" fontId="7" fillId="5" borderId="18" xfId="2" applyNumberFormat="1" applyFont="1" applyFill="1" applyBorder="1" applyAlignment="1">
      <alignment horizontal="center" vertical="center"/>
    </xf>
    <xf numFmtId="1" fontId="7" fillId="5" borderId="3" xfId="2" applyNumberFormat="1" applyFont="1" applyFill="1" applyBorder="1" applyAlignment="1">
      <alignment horizontal="center" vertical="center"/>
    </xf>
    <xf numFmtId="1" fontId="7" fillId="5" borderId="5" xfId="2" applyNumberFormat="1" applyFont="1" applyFill="1" applyBorder="1" applyAlignment="1">
      <alignment horizontal="center" vertical="center"/>
    </xf>
    <xf numFmtId="0" fontId="7" fillId="6" borderId="10" xfId="2" applyFont="1" applyFill="1" applyBorder="1" applyAlignment="1">
      <alignment horizontal="center"/>
    </xf>
    <xf numFmtId="1" fontId="7" fillId="6" borderId="10" xfId="2" applyNumberFormat="1" applyFont="1" applyFill="1" applyBorder="1" applyAlignment="1">
      <alignment horizontal="center" vertical="center"/>
    </xf>
    <xf numFmtId="1" fontId="7" fillId="6" borderId="15" xfId="2" applyNumberFormat="1" applyFont="1" applyFill="1" applyBorder="1" applyAlignment="1">
      <alignment horizontal="center" vertical="center"/>
    </xf>
    <xf numFmtId="1" fontId="7" fillId="6" borderId="11" xfId="2" applyNumberFormat="1" applyFont="1" applyFill="1" applyBorder="1" applyAlignment="1">
      <alignment horizontal="center" vertical="center"/>
    </xf>
    <xf numFmtId="0" fontId="7" fillId="0" borderId="0" xfId="2" applyFont="1" applyAlignment="1">
      <alignment horizontal="center"/>
    </xf>
    <xf numFmtId="0" fontId="7" fillId="0" borderId="0" xfId="2" applyFont="1"/>
    <xf numFmtId="1" fontId="7" fillId="0" borderId="0" xfId="2" applyNumberFormat="1" applyFont="1" applyAlignment="1">
      <alignment horizontal="center" vertical="center"/>
    </xf>
    <xf numFmtId="0" fontId="18" fillId="0" borderId="20" xfId="2" applyFont="1" applyBorder="1"/>
    <xf numFmtId="0" fontId="7" fillId="0" borderId="5" xfId="2" applyFont="1" applyBorder="1" applyAlignment="1">
      <alignment horizontal="center" vertical="center" wrapText="1"/>
    </xf>
    <xf numFmtId="0" fontId="7" fillId="6" borderId="14" xfId="2" applyFont="1" applyFill="1" applyBorder="1"/>
    <xf numFmtId="0" fontId="24" fillId="0" borderId="0" xfId="2" applyAlignment="1">
      <alignment horizontal="left" vertical="top" indent="1"/>
    </xf>
    <xf numFmtId="1" fontId="24" fillId="0" borderId="0" xfId="2" applyNumberFormat="1" applyAlignment="1">
      <alignment horizontal="center" vertical="center"/>
    </xf>
    <xf numFmtId="1" fontId="8" fillId="0" borderId="0" xfId="2" applyNumberFormat="1" applyFont="1"/>
    <xf numFmtId="0" fontId="9" fillId="0" borderId="1" xfId="2" applyFont="1" applyBorder="1" applyAlignment="1">
      <alignment horizontal="center" vertical="center"/>
    </xf>
    <xf numFmtId="17" fontId="9" fillId="0" borderId="1" xfId="2" applyNumberFormat="1" applyFont="1" applyBorder="1" applyAlignment="1">
      <alignment horizontal="center" vertical="center"/>
    </xf>
    <xf numFmtId="0" fontId="20" fillId="0" borderId="0" xfId="2" applyFont="1"/>
    <xf numFmtId="0" fontId="7" fillId="0" borderId="14" xfId="2" applyFont="1" applyBorder="1" applyAlignment="1">
      <alignment horizontal="center" vertical="center" wrapText="1"/>
    </xf>
    <xf numFmtId="1" fontId="24" fillId="0" borderId="4" xfId="2" applyNumberFormat="1" applyBorder="1" applyAlignment="1">
      <alignment horizontal="center" vertical="center"/>
    </xf>
    <xf numFmtId="2" fontId="12" fillId="0" borderId="3" xfId="2" applyNumberFormat="1" applyFont="1" applyBorder="1" applyAlignment="1">
      <alignment horizontal="center" vertical="center"/>
    </xf>
    <xf numFmtId="1" fontId="12" fillId="0" borderId="3" xfId="2" applyNumberFormat="1" applyFont="1" applyBorder="1" applyAlignment="1">
      <alignment horizontal="center" vertical="center"/>
    </xf>
    <xf numFmtId="1" fontId="7" fillId="5" borderId="30" xfId="2" applyNumberFormat="1" applyFont="1" applyFill="1" applyBorder="1" applyAlignment="1">
      <alignment horizontal="center" vertical="center"/>
    </xf>
    <xf numFmtId="1" fontId="7" fillId="6" borderId="14" xfId="2" applyNumberFormat="1" applyFont="1" applyFill="1" applyBorder="1" applyAlignment="1">
      <alignment horizontal="center" vertical="center"/>
    </xf>
    <xf numFmtId="1" fontId="13" fillId="6" borderId="15" xfId="2" applyNumberFormat="1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21" fillId="0" borderId="0" xfId="2" applyFont="1"/>
    <xf numFmtId="1" fontId="24" fillId="0" borderId="32" xfId="2" applyNumberFormat="1" applyBorder="1" applyAlignment="1">
      <alignment horizontal="center" vertical="center"/>
    </xf>
    <xf numFmtId="1" fontId="22" fillId="0" borderId="0" xfId="2" applyNumberFormat="1" applyFont="1" applyAlignment="1">
      <alignment horizontal="center" vertical="center"/>
    </xf>
    <xf numFmtId="14" fontId="10" fillId="0" borderId="4" xfId="12" applyNumberFormat="1" applyFont="1" applyBorder="1" applyAlignment="1">
      <alignment vertical="center" wrapText="1"/>
    </xf>
    <xf numFmtId="168" fontId="23" fillId="3" borderId="0" xfId="2" applyNumberFormat="1" applyFont="1" applyFill="1" applyAlignment="1">
      <alignment horizontal="center"/>
    </xf>
    <xf numFmtId="0" fontId="7" fillId="0" borderId="6" xfId="2" applyFont="1" applyBorder="1" applyAlignment="1">
      <alignment horizontal="center" vertical="center" wrapText="1"/>
    </xf>
    <xf numFmtId="0" fontId="7" fillId="0" borderId="33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2" fontId="12" fillId="0" borderId="18" xfId="4" applyNumberFormat="1" applyFont="1" applyBorder="1" applyAlignment="1">
      <alignment horizontal="center" vertical="center"/>
    </xf>
    <xf numFmtId="2" fontId="12" fillId="0" borderId="18" xfId="2" applyNumberFormat="1" applyFont="1" applyBorder="1" applyAlignment="1">
      <alignment horizontal="center" vertical="center"/>
    </xf>
    <xf numFmtId="1" fontId="7" fillId="5" borderId="10" xfId="2" applyNumberFormat="1" applyFont="1" applyFill="1" applyBorder="1" applyAlignment="1">
      <alignment horizontal="center" vertical="center"/>
    </xf>
    <xf numFmtId="1" fontId="7" fillId="5" borderId="11" xfId="2" applyNumberFormat="1" applyFont="1" applyFill="1" applyBorder="1" applyAlignment="1">
      <alignment horizontal="center" vertical="center"/>
    </xf>
    <xf numFmtId="1" fontId="7" fillId="6" borderId="27" xfId="2" applyNumberFormat="1" applyFont="1" applyFill="1" applyBorder="1" applyAlignment="1">
      <alignment horizontal="center" vertical="center"/>
    </xf>
    <xf numFmtId="1" fontId="7" fillId="6" borderId="28" xfId="2" applyNumberFormat="1" applyFont="1" applyFill="1" applyBorder="1" applyAlignment="1">
      <alignment horizontal="center" vertical="center"/>
    </xf>
    <xf numFmtId="1" fontId="7" fillId="6" borderId="12" xfId="2" applyNumberFormat="1" applyFont="1" applyFill="1" applyBorder="1" applyAlignment="1">
      <alignment horizontal="center" vertical="center"/>
    </xf>
    <xf numFmtId="0" fontId="0" fillId="0" borderId="32" xfId="2" applyFont="1" applyBorder="1"/>
    <xf numFmtId="1" fontId="8" fillId="0" borderId="0" xfId="9" applyNumberFormat="1" applyFont="1"/>
    <xf numFmtId="0" fontId="7" fillId="0" borderId="34" xfId="2" applyFont="1" applyBorder="1" applyAlignment="1">
      <alignment horizontal="center" vertical="center" wrapText="1"/>
    </xf>
    <xf numFmtId="166" fontId="12" fillId="0" borderId="5" xfId="2" applyNumberFormat="1" applyFont="1" applyBorder="1" applyAlignment="1">
      <alignment horizontal="center" vertical="center"/>
    </xf>
    <xf numFmtId="1" fontId="12" fillId="0" borderId="30" xfId="2" applyNumberFormat="1" applyFont="1" applyBorder="1" applyAlignment="1">
      <alignment horizontal="center" vertical="center"/>
    </xf>
    <xf numFmtId="1" fontId="7" fillId="5" borderId="14" xfId="2" applyNumberFormat="1" applyFont="1" applyFill="1" applyBorder="1" applyAlignment="1">
      <alignment horizontal="center" vertical="center"/>
    </xf>
    <xf numFmtId="1" fontId="7" fillId="6" borderId="29" xfId="2" applyNumberFormat="1" applyFont="1" applyFill="1" applyBorder="1" applyAlignment="1">
      <alignment horizontal="center" vertical="center"/>
    </xf>
    <xf numFmtId="2" fontId="7" fillId="6" borderId="10" xfId="2" applyNumberFormat="1" applyFont="1" applyFill="1" applyBorder="1" applyAlignment="1">
      <alignment horizontal="center" vertical="center"/>
    </xf>
    <xf numFmtId="169" fontId="7" fillId="0" borderId="0" xfId="2" applyNumberFormat="1" applyFont="1" applyAlignment="1">
      <alignment horizontal="center" vertical="center"/>
    </xf>
    <xf numFmtId="1" fontId="8" fillId="3" borderId="0" xfId="9" applyNumberFormat="1" applyFont="1" applyFill="1"/>
    <xf numFmtId="0" fontId="24" fillId="0" borderId="0" xfId="2" applyAlignment="1">
      <alignment horizontal="right"/>
    </xf>
    <xf numFmtId="0" fontId="8" fillId="0" borderId="0" xfId="2" applyFont="1"/>
    <xf numFmtId="0" fontId="29" fillId="0" borderId="0" xfId="5" applyFont="1"/>
    <xf numFmtId="169" fontId="8" fillId="0" borderId="0" xfId="9" applyNumberFormat="1" applyFont="1"/>
    <xf numFmtId="169" fontId="7" fillId="6" borderId="11" xfId="2" applyNumberFormat="1" applyFont="1" applyFill="1" applyBorder="1" applyAlignment="1">
      <alignment horizontal="center" vertical="center"/>
    </xf>
    <xf numFmtId="2" fontId="7" fillId="5" borderId="30" xfId="2" applyNumberFormat="1" applyFont="1" applyFill="1" applyBorder="1" applyAlignment="1">
      <alignment horizontal="center" vertical="center"/>
    </xf>
    <xf numFmtId="1" fontId="24" fillId="0" borderId="17" xfId="2" applyNumberFormat="1" applyBorder="1" applyAlignment="1">
      <alignment horizontal="center" vertical="center"/>
    </xf>
    <xf numFmtId="1" fontId="24" fillId="3" borderId="0" xfId="2" applyNumberFormat="1" applyFill="1"/>
    <xf numFmtId="171" fontId="24" fillId="0" borderId="0" xfId="2" applyNumberFormat="1"/>
    <xf numFmtId="0" fontId="7" fillId="0" borderId="35" xfId="2" applyFont="1" applyBorder="1" applyAlignment="1">
      <alignment horizontal="center" vertical="center" wrapText="1"/>
    </xf>
    <xf numFmtId="0" fontId="7" fillId="0" borderId="36" xfId="2" applyFont="1" applyBorder="1" applyAlignment="1">
      <alignment horizontal="center" vertical="center" wrapText="1"/>
    </xf>
    <xf numFmtId="0" fontId="7" fillId="0" borderId="37" xfId="2" applyFont="1" applyBorder="1" applyAlignment="1">
      <alignment horizontal="center" vertical="center" wrapText="1"/>
    </xf>
    <xf numFmtId="0" fontId="7" fillId="0" borderId="38" xfId="2" applyFont="1" applyBorder="1" applyAlignment="1">
      <alignment horizontal="center" vertical="center" wrapText="1"/>
    </xf>
    <xf numFmtId="1" fontId="24" fillId="0" borderId="0" xfId="2" applyNumberFormat="1" applyAlignment="1">
      <alignment vertical="center"/>
    </xf>
    <xf numFmtId="0" fontId="24" fillId="0" borderId="0" xfId="2" applyAlignment="1">
      <alignment vertical="center"/>
    </xf>
    <xf numFmtId="0" fontId="24" fillId="0" borderId="18" xfId="2" applyBorder="1" applyAlignment="1">
      <alignment horizontal="center" vertical="center"/>
    </xf>
    <xf numFmtId="0" fontId="24" fillId="0" borderId="19" xfId="2" applyBorder="1" applyAlignment="1">
      <alignment vertical="center"/>
    </xf>
    <xf numFmtId="1" fontId="24" fillId="0" borderId="8" xfId="4" applyNumberFormat="1" applyBorder="1" applyAlignment="1">
      <alignment horizontal="center" vertical="center"/>
    </xf>
    <xf numFmtId="0" fontId="24" fillId="0" borderId="2" xfId="2" applyBorder="1" applyAlignment="1">
      <alignment vertical="center"/>
    </xf>
    <xf numFmtId="1" fontId="24" fillId="0" borderId="5" xfId="4" applyNumberFormat="1" applyBorder="1" applyAlignment="1">
      <alignment horizontal="center" vertical="center"/>
    </xf>
    <xf numFmtId="1" fontId="24" fillId="0" borderId="30" xfId="4" applyNumberFormat="1" applyBorder="1" applyAlignment="1">
      <alignment horizontal="center" vertical="center"/>
    </xf>
    <xf numFmtId="1" fontId="12" fillId="0" borderId="5" xfId="0" applyNumberFormat="1" applyFont="1" applyBorder="1" applyAlignment="1">
      <alignment horizontal="center" vertical="center"/>
    </xf>
    <xf numFmtId="0" fontId="7" fillId="5" borderId="18" xfId="2" applyFont="1" applyFill="1" applyBorder="1" applyAlignment="1">
      <alignment horizontal="center" vertical="center"/>
    </xf>
    <xf numFmtId="0" fontId="7" fillId="5" borderId="2" xfId="2" applyFont="1" applyFill="1" applyBorder="1" applyAlignment="1">
      <alignment vertical="center"/>
    </xf>
    <xf numFmtId="0" fontId="7" fillId="6" borderId="10" xfId="2" applyFont="1" applyFill="1" applyBorder="1" applyAlignment="1">
      <alignment horizontal="center" vertical="center"/>
    </xf>
    <xf numFmtId="0" fontId="7" fillId="6" borderId="14" xfId="2" applyFont="1" applyFill="1" applyBorder="1" applyAlignment="1">
      <alignment vertical="center"/>
    </xf>
    <xf numFmtId="1" fontId="7" fillId="2" borderId="0" xfId="2" applyNumberFormat="1" applyFont="1" applyFill="1" applyAlignment="1">
      <alignment horizontal="center" vertical="center"/>
    </xf>
    <xf numFmtId="166" fontId="7" fillId="2" borderId="0" xfId="2" applyNumberFormat="1" applyFont="1" applyFill="1" applyAlignment="1">
      <alignment horizontal="center" vertical="center"/>
    </xf>
    <xf numFmtId="0" fontId="30" fillId="0" borderId="0" xfId="9" applyFont="1"/>
    <xf numFmtId="1" fontId="30" fillId="0" borderId="0" xfId="2" applyNumberFormat="1" applyFont="1"/>
    <xf numFmtId="169" fontId="30" fillId="0" borderId="0" xfId="2" applyNumberFormat="1" applyFont="1"/>
    <xf numFmtId="0" fontId="30" fillId="0" borderId="0" xfId="2" applyFont="1" applyAlignment="1">
      <alignment horizontal="right"/>
    </xf>
    <xf numFmtId="1" fontId="30" fillId="0" borderId="0" xfId="2" applyNumberFormat="1" applyFont="1" applyAlignment="1">
      <alignment horizontal="right"/>
    </xf>
    <xf numFmtId="0" fontId="30" fillId="0" borderId="0" xfId="2" applyFont="1" applyAlignment="1">
      <alignment horizontal="center"/>
    </xf>
    <xf numFmtId="1" fontId="24" fillId="2" borderId="5" xfId="4" applyNumberFormat="1" applyFill="1" applyBorder="1" applyAlignment="1">
      <alignment horizontal="center" vertical="center"/>
    </xf>
    <xf numFmtId="1" fontId="24" fillId="2" borderId="30" xfId="4" applyNumberFormat="1" applyFill="1" applyBorder="1" applyAlignment="1">
      <alignment horizontal="center" vertical="center"/>
    </xf>
    <xf numFmtId="0" fontId="8" fillId="3" borderId="0" xfId="9" applyFont="1" applyFill="1"/>
    <xf numFmtId="1" fontId="24" fillId="2" borderId="0" xfId="2" applyNumberFormat="1" applyFill="1" applyAlignment="1">
      <alignment horizontal="center" vertical="center"/>
    </xf>
    <xf numFmtId="1" fontId="24" fillId="2" borderId="0" xfId="2" applyNumberFormat="1" applyFill="1"/>
    <xf numFmtId="1" fontId="8" fillId="2" borderId="0" xfId="9" applyNumberFormat="1" applyFont="1" applyFill="1"/>
    <xf numFmtId="1" fontId="30" fillId="0" borderId="0" xfId="9" applyNumberFormat="1" applyFont="1"/>
    <xf numFmtId="0" fontId="7" fillId="0" borderId="16" xfId="2" applyFont="1" applyBorder="1" applyAlignment="1">
      <alignment horizontal="center" vertical="center" wrapText="1"/>
    </xf>
    <xf numFmtId="0" fontId="7" fillId="0" borderId="17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1" fontId="12" fillId="0" borderId="4" xfId="2" applyNumberFormat="1" applyFont="1" applyBorder="1" applyAlignment="1">
      <alignment horizontal="center" vertical="center"/>
    </xf>
    <xf numFmtId="0" fontId="7" fillId="8" borderId="18" xfId="2" applyFont="1" applyFill="1" applyBorder="1" applyAlignment="1">
      <alignment horizontal="center"/>
    </xf>
    <xf numFmtId="0" fontId="7" fillId="8" borderId="30" xfId="2" applyFont="1" applyFill="1" applyBorder="1"/>
    <xf numFmtId="2" fontId="8" fillId="0" borderId="0" xfId="2" applyNumberFormat="1" applyFont="1"/>
    <xf numFmtId="1" fontId="9" fillId="3" borderId="0" xfId="2" applyNumberFormat="1" applyFont="1" applyFill="1"/>
    <xf numFmtId="1" fontId="12" fillId="0" borderId="13" xfId="4" applyNumberFormat="1" applyFont="1" applyBorder="1" applyAlignment="1">
      <alignment horizontal="center" vertical="center"/>
    </xf>
    <xf numFmtId="164" fontId="31" fillId="2" borderId="5" xfId="0" applyNumberFormat="1" applyFont="1" applyFill="1" applyBorder="1" applyAlignment="1">
      <alignment horizontal="center" vertical="center" wrapText="1"/>
    </xf>
    <xf numFmtId="1" fontId="31" fillId="2" borderId="5" xfId="0" applyNumberFormat="1" applyFont="1" applyFill="1" applyBorder="1" applyAlignment="1">
      <alignment horizontal="center" vertical="center" wrapText="1"/>
    </xf>
    <xf numFmtId="1" fontId="6" fillId="0" borderId="0" xfId="2" applyNumberFormat="1" applyFont="1"/>
    <xf numFmtId="0" fontId="6" fillId="0" borderId="0" xfId="2" applyFont="1" applyAlignment="1">
      <alignment horizontal="right"/>
    </xf>
    <xf numFmtId="1" fontId="6" fillId="0" borderId="0" xfId="2" applyNumberFormat="1" applyFont="1" applyAlignment="1">
      <alignment horizontal="right"/>
    </xf>
    <xf numFmtId="0" fontId="6" fillId="0" borderId="0" xfId="2" applyFont="1" applyAlignment="1">
      <alignment horizontal="center"/>
    </xf>
    <xf numFmtId="0" fontId="6" fillId="0" borderId="0" xfId="2" applyFont="1"/>
    <xf numFmtId="0" fontId="6" fillId="0" borderId="18" xfId="2" applyFont="1" applyBorder="1" applyAlignment="1">
      <alignment horizontal="center"/>
    </xf>
    <xf numFmtId="1" fontId="6" fillId="2" borderId="5" xfId="2" applyNumberFormat="1" applyFont="1" applyFill="1" applyBorder="1" applyAlignment="1">
      <alignment horizontal="center" vertical="center"/>
    </xf>
    <xf numFmtId="1" fontId="6" fillId="0" borderId="5" xfId="2" applyNumberFormat="1" applyFont="1" applyBorder="1" applyAlignment="1">
      <alignment horizontal="center" vertical="center"/>
    </xf>
    <xf numFmtId="2" fontId="6" fillId="0" borderId="5" xfId="2" applyNumberFormat="1" applyFont="1" applyBorder="1" applyAlignment="1">
      <alignment horizontal="center" vertical="center"/>
    </xf>
    <xf numFmtId="0" fontId="6" fillId="0" borderId="30" xfId="2" applyFont="1" applyBorder="1"/>
    <xf numFmtId="169" fontId="6" fillId="0" borderId="5" xfId="2" applyNumberFormat="1" applyFont="1" applyBorder="1" applyAlignment="1">
      <alignment horizontal="center" vertical="center"/>
    </xf>
    <xf numFmtId="1" fontId="6" fillId="8" borderId="18" xfId="2" applyNumberFormat="1" applyFont="1" applyFill="1" applyBorder="1" applyAlignment="1">
      <alignment horizontal="center" vertical="center"/>
    </xf>
    <xf numFmtId="1" fontId="6" fillId="8" borderId="3" xfId="2" applyNumberFormat="1" applyFont="1" applyFill="1" applyBorder="1" applyAlignment="1">
      <alignment horizontal="center" vertical="center"/>
    </xf>
    <xf numFmtId="1" fontId="6" fillId="8" borderId="5" xfId="2" applyNumberFormat="1" applyFont="1" applyFill="1" applyBorder="1" applyAlignment="1">
      <alignment horizontal="center" vertical="center"/>
    </xf>
    <xf numFmtId="1" fontId="6" fillId="6" borderId="15" xfId="2" applyNumberFormat="1" applyFont="1" applyFill="1" applyBorder="1" applyAlignment="1">
      <alignment horizontal="center" vertical="center"/>
    </xf>
    <xf numFmtId="2" fontId="6" fillId="6" borderId="11" xfId="2" applyNumberFormat="1" applyFont="1" applyFill="1" applyBorder="1" applyAlignment="1">
      <alignment horizontal="center" vertical="center"/>
    </xf>
    <xf numFmtId="1" fontId="6" fillId="6" borderId="11" xfId="2" applyNumberFormat="1" applyFont="1" applyFill="1" applyBorder="1" applyAlignment="1">
      <alignment horizontal="center" vertical="center"/>
    </xf>
    <xf numFmtId="169" fontId="6" fillId="6" borderId="11" xfId="2" applyNumberFormat="1" applyFont="1" applyFill="1" applyBorder="1" applyAlignment="1">
      <alignment horizontal="center" vertical="center"/>
    </xf>
    <xf numFmtId="1" fontId="6" fillId="6" borderId="5" xfId="2" applyNumberFormat="1" applyFont="1" applyFill="1" applyBorder="1" applyAlignment="1">
      <alignment horizontal="center" vertical="center"/>
    </xf>
    <xf numFmtId="169" fontId="6" fillId="8" borderId="3" xfId="2" applyNumberFormat="1" applyFont="1" applyFill="1" applyBorder="1" applyAlignment="1">
      <alignment horizontal="center" vertical="center"/>
    </xf>
    <xf numFmtId="0" fontId="5" fillId="0" borderId="0" xfId="2" applyFont="1"/>
    <xf numFmtId="1" fontId="5" fillId="3" borderId="0" xfId="2" applyNumberFormat="1" applyFont="1" applyFill="1"/>
    <xf numFmtId="2" fontId="6" fillId="6" borderId="10" xfId="2" applyNumberFormat="1" applyFont="1" applyFill="1" applyBorder="1" applyAlignment="1">
      <alignment horizontal="center" vertical="center"/>
    </xf>
    <xf numFmtId="1" fontId="30" fillId="2" borderId="0" xfId="2" applyNumberFormat="1" applyFont="1" applyFill="1" applyAlignment="1">
      <alignment horizontal="right"/>
    </xf>
    <xf numFmtId="1" fontId="12" fillId="0" borderId="5" xfId="3" applyNumberFormat="1" applyFont="1" applyBorder="1" applyAlignment="1">
      <alignment horizontal="center" vertical="center"/>
    </xf>
    <xf numFmtId="169" fontId="24" fillId="0" borderId="0" xfId="2" applyNumberFormat="1" applyAlignment="1">
      <alignment horizontal="center"/>
    </xf>
    <xf numFmtId="1" fontId="4" fillId="0" borderId="0" xfId="2" quotePrefix="1" applyNumberFormat="1" applyFont="1" applyAlignment="1">
      <alignment horizontal="center"/>
    </xf>
    <xf numFmtId="2" fontId="12" fillId="0" borderId="4" xfId="2" applyNumberFormat="1" applyFont="1" applyBorder="1" applyAlignment="1">
      <alignment horizontal="center" vertical="center"/>
    </xf>
    <xf numFmtId="169" fontId="24" fillId="0" borderId="0" xfId="2" applyNumberFormat="1"/>
    <xf numFmtId="2" fontId="12" fillId="0" borderId="17" xfId="15" applyNumberFormat="1" applyFont="1" applyBorder="1" applyAlignment="1">
      <alignment horizontal="center" vertical="center"/>
    </xf>
    <xf numFmtId="1" fontId="12" fillId="2" borderId="17" xfId="15" applyNumberFormat="1" applyFont="1" applyFill="1" applyBorder="1" applyAlignment="1">
      <alignment horizontal="center" vertical="center"/>
    </xf>
    <xf numFmtId="0" fontId="2" fillId="0" borderId="0" xfId="17"/>
    <xf numFmtId="0" fontId="11" fillId="2" borderId="5" xfId="17" applyFont="1" applyFill="1" applyBorder="1" applyAlignment="1">
      <alignment horizontal="center" vertical="center" wrapText="1"/>
    </xf>
    <xf numFmtId="0" fontId="2" fillId="2" borderId="0" xfId="17" applyFill="1"/>
    <xf numFmtId="0" fontId="13" fillId="0" borderId="0" xfId="17" applyFont="1" applyAlignment="1">
      <alignment vertical="center"/>
    </xf>
    <xf numFmtId="0" fontId="12" fillId="0" borderId="0" xfId="17" applyFont="1"/>
    <xf numFmtId="0" fontId="8" fillId="0" borderId="0" xfId="17" applyFont="1"/>
    <xf numFmtId="0" fontId="30" fillId="0" borderId="0" xfId="17" applyFont="1"/>
    <xf numFmtId="0" fontId="2" fillId="0" borderId="0" xfId="17" applyAlignment="1">
      <alignment horizontal="left"/>
    </xf>
    <xf numFmtId="2" fontId="13" fillId="2" borderId="5" xfId="17" applyNumberFormat="1" applyFont="1" applyFill="1" applyBorder="1" applyAlignment="1">
      <alignment horizontal="center" vertical="center" wrapText="1"/>
    </xf>
    <xf numFmtId="1" fontId="13" fillId="0" borderId="17" xfId="17" applyNumberFormat="1" applyFont="1" applyBorder="1" applyAlignment="1">
      <alignment horizontal="center" vertical="center"/>
    </xf>
    <xf numFmtId="1" fontId="13" fillId="2" borderId="4" xfId="17" applyNumberFormat="1" applyFont="1" applyFill="1" applyBorder="1" applyAlignment="1">
      <alignment horizontal="center" vertical="center"/>
    </xf>
    <xf numFmtId="1" fontId="13" fillId="0" borderId="4" xfId="17" applyNumberFormat="1" applyFont="1" applyBorder="1" applyAlignment="1">
      <alignment horizontal="center" vertical="center"/>
    </xf>
    <xf numFmtId="2" fontId="12" fillId="2" borderId="5" xfId="17" applyNumberFormat="1" applyFont="1" applyFill="1" applyBorder="1" applyAlignment="1">
      <alignment horizontal="center" vertical="center" wrapText="1"/>
    </xf>
    <xf numFmtId="0" fontId="7" fillId="0" borderId="5" xfId="17" applyFont="1" applyBorder="1" applyAlignment="1">
      <alignment horizontal="center" vertical="center"/>
    </xf>
    <xf numFmtId="169" fontId="7" fillId="0" borderId="5" xfId="17" applyNumberFormat="1" applyFont="1" applyBorder="1" applyAlignment="1">
      <alignment horizontal="center" vertical="center"/>
    </xf>
    <xf numFmtId="169" fontId="2" fillId="0" borderId="0" xfId="17" applyNumberFormat="1"/>
    <xf numFmtId="0" fontId="2" fillId="0" borderId="0" xfId="17" applyAlignment="1">
      <alignment wrapText="1"/>
    </xf>
    <xf numFmtId="0" fontId="29" fillId="0" borderId="0" xfId="15" applyFont="1"/>
    <xf numFmtId="1" fontId="12" fillId="0" borderId="5" xfId="17" applyNumberFormat="1" applyFont="1" applyBorder="1" applyAlignment="1">
      <alignment horizontal="center" vertical="center"/>
    </xf>
    <xf numFmtId="1" fontId="12" fillId="0" borderId="5" xfId="16" applyNumberFormat="1" applyFont="1" applyBorder="1" applyAlignment="1">
      <alignment horizontal="center" vertical="center"/>
    </xf>
    <xf numFmtId="0" fontId="32" fillId="9" borderId="5" xfId="0" applyFont="1" applyFill="1" applyBorder="1" applyAlignment="1">
      <alignment horizontal="center" vertical="center"/>
    </xf>
    <xf numFmtId="0" fontId="32" fillId="6" borderId="5" xfId="0" applyFont="1" applyFill="1" applyBorder="1" applyAlignment="1">
      <alignment horizontal="center" vertical="center"/>
    </xf>
    <xf numFmtId="0" fontId="32" fillId="3" borderId="5" xfId="0" applyFont="1" applyFill="1" applyBorder="1" applyAlignment="1">
      <alignment horizontal="center" vertical="center"/>
    </xf>
    <xf numFmtId="1" fontId="32" fillId="3" borderId="5" xfId="0" applyNumberFormat="1" applyFont="1" applyFill="1" applyBorder="1" applyAlignment="1">
      <alignment horizontal="center" vertical="center"/>
    </xf>
    <xf numFmtId="1" fontId="32" fillId="9" borderId="5" xfId="0" applyNumberFormat="1" applyFont="1" applyFill="1" applyBorder="1" applyAlignment="1">
      <alignment horizontal="center" vertical="center"/>
    </xf>
    <xf numFmtId="0" fontId="12" fillId="0" borderId="0" xfId="17" applyFont="1" applyAlignment="1">
      <alignment horizontal="left"/>
    </xf>
    <xf numFmtId="0" fontId="1" fillId="0" borderId="0" xfId="2" applyFont="1"/>
    <xf numFmtId="0" fontId="13" fillId="2" borderId="0" xfId="2" applyFont="1" applyFill="1" applyAlignment="1">
      <alignment horizontal="center"/>
    </xf>
    <xf numFmtId="166" fontId="13" fillId="2" borderId="0" xfId="2" applyNumberFormat="1" applyFont="1" applyFill="1" applyAlignment="1">
      <alignment horizontal="center"/>
    </xf>
    <xf numFmtId="1" fontId="13" fillId="2" borderId="0" xfId="2" applyNumberFormat="1" applyFont="1" applyFill="1" applyAlignment="1">
      <alignment horizontal="center"/>
    </xf>
    <xf numFmtId="1" fontId="13" fillId="2" borderId="0" xfId="2" applyNumberFormat="1" applyFont="1" applyFill="1" applyAlignment="1">
      <alignment horizontal="center" vertical="center"/>
    </xf>
    <xf numFmtId="169" fontId="13" fillId="2" borderId="0" xfId="4" applyNumberFormat="1" applyFont="1" applyFill="1" applyAlignment="1">
      <alignment horizontal="center"/>
    </xf>
    <xf numFmtId="1" fontId="13" fillId="2" borderId="0" xfId="4" applyNumberFormat="1" applyFont="1" applyFill="1" applyAlignment="1">
      <alignment horizontal="center"/>
    </xf>
    <xf numFmtId="2" fontId="13" fillId="2" borderId="0" xfId="4" applyNumberFormat="1" applyFont="1" applyFill="1" applyAlignment="1">
      <alignment horizontal="center"/>
    </xf>
    <xf numFmtId="169" fontId="13" fillId="2" borderId="0" xfId="2" applyNumberFormat="1" applyFont="1" applyFill="1" applyAlignment="1">
      <alignment horizontal="center"/>
    </xf>
    <xf numFmtId="2" fontId="6" fillId="0" borderId="2" xfId="2" applyNumberFormat="1" applyFont="1" applyBorder="1" applyAlignment="1">
      <alignment horizontal="center"/>
    </xf>
    <xf numFmtId="1" fontId="6" fillId="0" borderId="2" xfId="2" applyNumberFormat="1" applyFont="1" applyBorder="1"/>
    <xf numFmtId="0" fontId="15" fillId="0" borderId="0" xfId="2" applyFont="1" applyAlignment="1">
      <alignment horizontal="left"/>
    </xf>
    <xf numFmtId="168" fontId="16" fillId="3" borderId="0" xfId="2" applyNumberFormat="1" applyFont="1" applyFill="1" applyAlignment="1">
      <alignment horizontal="center"/>
    </xf>
    <xf numFmtId="0" fontId="7" fillId="0" borderId="9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7" fillId="0" borderId="25" xfId="2" applyFont="1" applyBorder="1" applyAlignment="1">
      <alignment horizontal="center"/>
    </xf>
    <xf numFmtId="0" fontId="7" fillId="0" borderId="26" xfId="2" applyFont="1" applyBorder="1" applyAlignment="1">
      <alignment horizontal="center"/>
    </xf>
    <xf numFmtId="0" fontId="7" fillId="0" borderId="31" xfId="2" applyFont="1" applyBorder="1" applyAlignment="1">
      <alignment horizontal="center"/>
    </xf>
    <xf numFmtId="0" fontId="24" fillId="0" borderId="0" xfId="2" applyAlignment="1">
      <alignment horizontal="left" vertical="center" wrapText="1"/>
    </xf>
    <xf numFmtId="0" fontId="18" fillId="0" borderId="0" xfId="2" applyFont="1" applyAlignment="1">
      <alignment horizontal="center"/>
    </xf>
    <xf numFmtId="169" fontId="6" fillId="0" borderId="0" xfId="2" applyNumberFormat="1" applyFont="1" applyAlignment="1">
      <alignment horizontal="center"/>
    </xf>
    <xf numFmtId="169" fontId="24" fillId="0" borderId="0" xfId="2" applyNumberFormat="1" applyAlignment="1">
      <alignment horizontal="center"/>
    </xf>
    <xf numFmtId="1" fontId="6" fillId="0" borderId="0" xfId="2" applyNumberFormat="1" applyFont="1" applyAlignment="1">
      <alignment horizontal="center" vertical="center"/>
    </xf>
    <xf numFmtId="0" fontId="7" fillId="0" borderId="22" xfId="2" applyFont="1" applyBorder="1" applyAlignment="1">
      <alignment horizontal="center"/>
    </xf>
    <xf numFmtId="0" fontId="7" fillId="0" borderId="23" xfId="2" applyFont="1" applyBorder="1" applyAlignment="1">
      <alignment horizontal="center"/>
    </xf>
    <xf numFmtId="0" fontId="7" fillId="0" borderId="24" xfId="2" applyFont="1" applyBorder="1" applyAlignment="1">
      <alignment horizontal="center"/>
    </xf>
    <xf numFmtId="0" fontId="12" fillId="0" borderId="0" xfId="15" applyFont="1" applyAlignment="1">
      <alignment horizontal="left" wrapText="1"/>
    </xf>
    <xf numFmtId="0" fontId="7" fillId="0" borderId="18" xfId="2" applyFont="1" applyBorder="1" applyAlignment="1">
      <alignment horizontal="center" vertical="center"/>
    </xf>
    <xf numFmtId="0" fontId="7" fillId="0" borderId="21" xfId="2" applyFont="1" applyBorder="1" applyAlignment="1">
      <alignment horizontal="center" vertical="center"/>
    </xf>
    <xf numFmtId="0" fontId="7" fillId="0" borderId="30" xfId="2" applyFont="1" applyBorder="1" applyAlignment="1">
      <alignment horizontal="center" vertical="center"/>
    </xf>
    <xf numFmtId="0" fontId="14" fillId="7" borderId="5" xfId="2" applyFont="1" applyFill="1" applyBorder="1" applyAlignment="1">
      <alignment horizontal="center" vertical="center"/>
    </xf>
    <xf numFmtId="169" fontId="30" fillId="0" borderId="0" xfId="2" applyNumberFormat="1" applyFont="1" applyAlignment="1">
      <alignment horizontal="center"/>
    </xf>
    <xf numFmtId="1" fontId="30" fillId="2" borderId="0" xfId="2" applyNumberFormat="1" applyFont="1" applyFill="1" applyAlignment="1">
      <alignment horizontal="center" vertical="center"/>
    </xf>
    <xf numFmtId="1" fontId="30" fillId="0" borderId="0" xfId="2" applyNumberFormat="1" applyFont="1" applyAlignment="1">
      <alignment horizontal="center" vertical="center"/>
    </xf>
    <xf numFmtId="0" fontId="9" fillId="0" borderId="0" xfId="17" applyFont="1" applyAlignment="1">
      <alignment horizontal="center" vertical="center"/>
    </xf>
  </cellXfs>
  <cellStyles count="18">
    <cellStyle name="Normal" xfId="0" builtinId="0"/>
    <cellStyle name="Normal 10 3" xfId="16" xr:uid="{00000000-0005-0000-0000-000002000000}"/>
    <cellStyle name="Normal 160" xfId="1" xr:uid="{00000000-0005-0000-0000-000003000000}"/>
    <cellStyle name="Normal 2" xfId="2" xr:uid="{00000000-0005-0000-0000-000004000000}"/>
    <cellStyle name="Normal 2 10" xfId="3" xr:uid="{00000000-0005-0000-0000-000005000000}"/>
    <cellStyle name="Normal 2 30 2 4" xfId="4" xr:uid="{00000000-0005-0000-0000-000006000000}"/>
    <cellStyle name="Normal 2 30 2 4 4 3 11 8" xfId="5" xr:uid="{00000000-0005-0000-0000-000007000000}"/>
    <cellStyle name="Normal 2 30 2 4 4 3 11 8 20" xfId="15" xr:uid="{00000000-0005-0000-0000-000008000000}"/>
    <cellStyle name="Normal 2 30 2 4 4 3 11 8 6" xfId="6" xr:uid="{00000000-0005-0000-0000-000009000000}"/>
    <cellStyle name="Normal 2 30 2 4 8 6" xfId="7" xr:uid="{00000000-0005-0000-0000-00000A000000}"/>
    <cellStyle name="Normal 2 30 2 7 4 3 11 8" xfId="8" xr:uid="{00000000-0005-0000-0000-00000B000000}"/>
    <cellStyle name="Normal 2 30 2 7 4 3 11 8 6" xfId="9" xr:uid="{00000000-0005-0000-0000-00000C000000}"/>
    <cellStyle name="Normal 2 30 2 7 4 3 11 8 6 17" xfId="17" xr:uid="{00000000-0005-0000-0000-00000D000000}"/>
    <cellStyle name="Normal 2 7" xfId="10" xr:uid="{00000000-0005-0000-0000-00000E000000}"/>
    <cellStyle name="Normal 2 7 2" xfId="11" xr:uid="{00000000-0005-0000-0000-00000F000000}"/>
    <cellStyle name="Normal 200 2 2 8 4 3 11 8 6" xfId="12" xr:uid="{00000000-0005-0000-0000-000010000000}"/>
    <cellStyle name="Normal 207 2" xfId="13" xr:uid="{00000000-0005-0000-0000-000011000000}"/>
    <cellStyle name="Normal 242 4 3 11 8 6" xfId="14" xr:uid="{00000000-0005-0000-0000-00001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S37"/>
  <sheetViews>
    <sheetView topLeftCell="A5" zoomScale="77" zoomScaleNormal="77" workbookViewId="0">
      <selection activeCell="G32" sqref="G32"/>
    </sheetView>
  </sheetViews>
  <sheetFormatPr defaultColWidth="10.42578125" defaultRowHeight="15"/>
  <cols>
    <col min="1" max="1" width="6" style="8" customWidth="1"/>
    <col min="2" max="2" width="4.7109375" style="8" customWidth="1"/>
    <col min="3" max="3" width="7.42578125" style="8" customWidth="1"/>
    <col min="4" max="4" width="36.28515625" style="8" customWidth="1"/>
    <col min="5" max="5" width="11" style="8" customWidth="1"/>
    <col min="6" max="6" width="9.28515625" style="8" customWidth="1"/>
    <col min="7" max="7" width="15.140625" style="8" customWidth="1"/>
    <col min="8" max="10" width="11" style="8" customWidth="1"/>
    <col min="11" max="11" width="10" style="8" customWidth="1"/>
    <col min="12" max="12" width="11" style="8" customWidth="1"/>
    <col min="13" max="13" width="11.7109375" style="8" customWidth="1"/>
    <col min="14" max="15" width="11" style="8" customWidth="1"/>
    <col min="16" max="16" width="12.140625" style="8" customWidth="1"/>
    <col min="17" max="17" width="11.85546875" style="8" customWidth="1"/>
    <col min="18" max="19" width="11" style="8" customWidth="1"/>
    <col min="20" max="20" width="11.7109375" style="8" customWidth="1"/>
    <col min="21" max="21" width="11.140625" style="8" customWidth="1"/>
    <col min="22" max="22" width="11.7109375" style="8" customWidth="1"/>
    <col min="23" max="23" width="11.28515625" style="8" customWidth="1"/>
    <col min="24" max="24" width="11.42578125" style="8" customWidth="1"/>
    <col min="25" max="16384" width="10.42578125" style="8"/>
  </cols>
  <sheetData>
    <row r="2" spans="1:45" ht="15.75">
      <c r="C2" s="8" t="s">
        <v>0</v>
      </c>
      <c r="U2" s="49" t="s">
        <v>1</v>
      </c>
    </row>
    <row r="3" spans="1:45" ht="21">
      <c r="C3" s="194" t="s">
        <v>2</v>
      </c>
      <c r="D3" s="194"/>
      <c r="E3" s="194"/>
      <c r="F3" s="195">
        <v>45839</v>
      </c>
      <c r="G3" s="195"/>
      <c r="J3" s="8" t="s">
        <v>3</v>
      </c>
      <c r="K3" s="37"/>
      <c r="M3" s="8" t="s">
        <v>4</v>
      </c>
      <c r="N3" s="8">
        <f>-N6+O6</f>
        <v>31</v>
      </c>
      <c r="U3" s="8" t="s">
        <v>5</v>
      </c>
    </row>
    <row r="4" spans="1:45" ht="21">
      <c r="C4" s="9"/>
      <c r="D4" s="9"/>
      <c r="E4" s="9"/>
      <c r="F4" s="10"/>
      <c r="G4" s="10"/>
      <c r="H4" s="15"/>
      <c r="K4" s="37"/>
      <c r="U4" s="8" t="s">
        <v>6</v>
      </c>
    </row>
    <row r="5" spans="1:45" ht="21">
      <c r="C5" s="11" t="s">
        <v>7</v>
      </c>
      <c r="D5" s="9"/>
      <c r="E5" s="12" t="s">
        <v>52</v>
      </c>
      <c r="F5" s="53" t="s">
        <v>8</v>
      </c>
      <c r="H5" s="122" t="s">
        <v>53</v>
      </c>
      <c r="I5" s="15"/>
      <c r="J5" s="15"/>
      <c r="K5" s="15"/>
      <c r="L5" s="38" t="s">
        <v>9</v>
      </c>
      <c r="M5" s="39">
        <f>F3</f>
        <v>45839</v>
      </c>
      <c r="U5" s="8" t="s">
        <v>10</v>
      </c>
    </row>
    <row r="6" spans="1:45" ht="27" customHeight="1">
      <c r="H6" s="15"/>
      <c r="I6" s="15"/>
      <c r="J6" s="15"/>
      <c r="K6" s="147"/>
      <c r="L6" s="146"/>
      <c r="N6" s="40">
        <f>EOMONTH(F3,-1)</f>
        <v>45838</v>
      </c>
      <c r="O6" s="40">
        <f>EOMONTH(F3,0)</f>
        <v>45869</v>
      </c>
    </row>
    <row r="7" spans="1:45" ht="23.25" customHeight="1" thickBot="1">
      <c r="B7" s="13" t="s">
        <v>11</v>
      </c>
      <c r="C7" s="14" t="s">
        <v>12</v>
      </c>
      <c r="I7" s="15"/>
      <c r="J7" s="15"/>
      <c r="K7" s="15"/>
      <c r="U7" s="8" t="s">
        <v>13</v>
      </c>
    </row>
    <row r="8" spans="1:45" ht="15.75" thickBot="1">
      <c r="C8" s="196" t="s">
        <v>14</v>
      </c>
      <c r="D8" s="198" t="s">
        <v>15</v>
      </c>
      <c r="E8" s="200" t="s">
        <v>16</v>
      </c>
      <c r="F8" s="201"/>
      <c r="G8" s="201"/>
      <c r="H8" s="201"/>
      <c r="I8" s="202"/>
      <c r="J8" s="208" t="s">
        <v>17</v>
      </c>
      <c r="K8" s="209"/>
      <c r="L8" s="209"/>
      <c r="M8" s="209"/>
      <c r="N8" s="210"/>
      <c r="O8" s="200" t="s">
        <v>18</v>
      </c>
      <c r="P8" s="201"/>
      <c r="Q8" s="201"/>
      <c r="R8" s="201"/>
      <c r="S8" s="202"/>
      <c r="U8" s="8" t="s">
        <v>19</v>
      </c>
    </row>
    <row r="9" spans="1:45" ht="93" customHeight="1" thickBot="1">
      <c r="C9" s="197"/>
      <c r="D9" s="199"/>
      <c r="E9" s="54" t="s">
        <v>20</v>
      </c>
      <c r="F9" s="55" t="s">
        <v>21</v>
      </c>
      <c r="G9" s="56" t="s">
        <v>22</v>
      </c>
      <c r="H9" s="56" t="s">
        <v>23</v>
      </c>
      <c r="I9" s="66" t="s">
        <v>24</v>
      </c>
      <c r="J9" s="83" t="s">
        <v>25</v>
      </c>
      <c r="K9" s="84" t="s">
        <v>21</v>
      </c>
      <c r="L9" s="85" t="s">
        <v>22</v>
      </c>
      <c r="M9" s="85" t="s">
        <v>23</v>
      </c>
      <c r="N9" s="86" t="s">
        <v>24</v>
      </c>
      <c r="O9" s="16" t="s">
        <v>25</v>
      </c>
      <c r="P9" s="17" t="s">
        <v>21</v>
      </c>
      <c r="Q9" s="17" t="s">
        <v>22</v>
      </c>
      <c r="R9" s="17" t="s">
        <v>23</v>
      </c>
      <c r="S9" s="41" t="s">
        <v>24</v>
      </c>
      <c r="U9" s="203" t="s">
        <v>26</v>
      </c>
      <c r="V9" s="203"/>
      <c r="W9" s="203"/>
      <c r="X9" s="203"/>
      <c r="Y9" s="203"/>
      <c r="Z9" s="203"/>
      <c r="AA9" s="203"/>
      <c r="AB9" s="203"/>
      <c r="AC9" s="203"/>
    </row>
    <row r="10" spans="1:45" s="88" customFormat="1" ht="19.899999999999999" customHeight="1">
      <c r="A10" s="87"/>
      <c r="C10" s="89">
        <v>1</v>
      </c>
      <c r="D10" s="90" t="s">
        <v>27</v>
      </c>
      <c r="E10" s="18">
        <v>28020.640000000072</v>
      </c>
      <c r="F10" s="19"/>
      <c r="G10" s="91">
        <v>3914.4800087576141</v>
      </c>
      <c r="H10" s="91">
        <v>3391.1724424726135</v>
      </c>
      <c r="I10" s="123">
        <v>3159.2316134355583</v>
      </c>
      <c r="J10" s="155">
        <v>227911.60000000003</v>
      </c>
      <c r="K10" s="156"/>
      <c r="L10" s="176">
        <v>3808.0953811477775</v>
      </c>
      <c r="M10" s="176">
        <v>3373.933851141664</v>
      </c>
      <c r="N10" s="176">
        <v>3053.0163419600108</v>
      </c>
      <c r="O10" s="80">
        <f>E10+J10</f>
        <v>255932.24000000011</v>
      </c>
      <c r="P10" s="42">
        <f>((K10*J10)+(F10*E10))/O10</f>
        <v>0</v>
      </c>
      <c r="Q10" s="42">
        <f>((L10*J10)+(G10*E10))/O10</f>
        <v>3819.7428599952623</v>
      </c>
      <c r="R10" s="42">
        <f>((M10*J10)+(H10*E10))/O10</f>
        <v>3375.821211490605</v>
      </c>
      <c r="S10" s="50">
        <f>((N10*J10)+(I10*E10))/O10</f>
        <v>3064.6452789181631</v>
      </c>
      <c r="U10" s="203" t="s">
        <v>28</v>
      </c>
      <c r="V10" s="203"/>
      <c r="W10" s="203"/>
      <c r="X10" s="203"/>
      <c r="Y10" s="203"/>
      <c r="Z10" s="203"/>
      <c r="AA10" s="203"/>
      <c r="AB10" s="203"/>
      <c r="AC10" s="203"/>
      <c r="AD10" s="87"/>
      <c r="AM10" s="87"/>
      <c r="AN10" s="87"/>
      <c r="AO10" s="87"/>
      <c r="AP10" s="87"/>
      <c r="AQ10" s="87"/>
      <c r="AR10" s="87"/>
      <c r="AS10" s="87"/>
    </row>
    <row r="11" spans="1:45" s="88" customFormat="1" ht="19.899999999999999" customHeight="1">
      <c r="A11" s="87"/>
      <c r="C11" s="89">
        <v>2</v>
      </c>
      <c r="D11" s="92" t="s">
        <v>29</v>
      </c>
      <c r="E11" s="57">
        <v>0</v>
      </c>
      <c r="F11" s="20"/>
      <c r="G11" s="93">
        <v>0</v>
      </c>
      <c r="H11" s="93">
        <v>0</v>
      </c>
      <c r="I11" s="94">
        <v>0</v>
      </c>
      <c r="J11" s="43"/>
      <c r="K11" s="21"/>
      <c r="L11" s="67"/>
      <c r="M11" s="20"/>
      <c r="N11" s="95"/>
      <c r="O11" s="80"/>
      <c r="P11" s="42"/>
      <c r="Q11" s="42"/>
      <c r="R11" s="42"/>
      <c r="S11" s="50"/>
      <c r="U11" s="203"/>
      <c r="V11" s="203"/>
      <c r="W11" s="203"/>
      <c r="X11" s="203"/>
      <c r="Y11" s="203"/>
      <c r="Z11" s="203"/>
      <c r="AA11" s="203"/>
      <c r="AB11" s="203"/>
      <c r="AC11" s="203"/>
      <c r="AD11" s="87"/>
      <c r="AM11" s="87"/>
      <c r="AN11" s="87"/>
      <c r="AO11" s="87"/>
      <c r="AP11" s="87"/>
      <c r="AQ11" s="87"/>
      <c r="AR11" s="87"/>
      <c r="AS11" s="87"/>
    </row>
    <row r="12" spans="1:45" s="88" customFormat="1" ht="19.899999999999999" customHeight="1">
      <c r="A12" s="87"/>
      <c r="C12" s="89">
        <v>3</v>
      </c>
      <c r="D12" s="92" t="s">
        <v>30</v>
      </c>
      <c r="E12" s="58">
        <v>28165.35</v>
      </c>
      <c r="F12" s="20"/>
      <c r="G12" s="108">
        <v>4602.8612519540484</v>
      </c>
      <c r="H12" s="108">
        <v>4602.8612519540484</v>
      </c>
      <c r="I12" s="109">
        <v>4602.8612519540484</v>
      </c>
      <c r="J12" s="43"/>
      <c r="K12" s="44"/>
      <c r="L12" s="20"/>
      <c r="M12" s="20"/>
      <c r="N12" s="68"/>
      <c r="O12" s="80">
        <f>E12+J12</f>
        <v>28165.35</v>
      </c>
      <c r="P12" s="42">
        <f>((K12*J12)+(F12*E12))/O12</f>
        <v>0</v>
      </c>
      <c r="Q12" s="42">
        <f>((L12*J12)+(G12*E12))/O12</f>
        <v>4602.8612519540484</v>
      </c>
      <c r="R12" s="42">
        <f>((M12*J12)+(H12*E12))/O12</f>
        <v>4602.8612519540484</v>
      </c>
      <c r="S12" s="50">
        <f>((N12*J12)+(I12*E12))/O12</f>
        <v>4602.8612519540484</v>
      </c>
      <c r="Y12" s="87"/>
      <c r="Z12" s="87"/>
      <c r="AA12" s="87"/>
      <c r="AB12" s="87"/>
      <c r="AC12" s="87"/>
      <c r="AD12" s="87"/>
      <c r="AM12" s="87"/>
      <c r="AN12" s="87"/>
      <c r="AO12" s="87"/>
      <c r="AP12" s="87"/>
      <c r="AQ12" s="87"/>
      <c r="AR12" s="87"/>
      <c r="AS12" s="87"/>
    </row>
    <row r="13" spans="1:45" s="88" customFormat="1" ht="19.899999999999999" customHeight="1" thickBot="1">
      <c r="C13" s="96"/>
      <c r="D13" s="97"/>
      <c r="E13" s="59">
        <f>SUM(E10:E12)</f>
        <v>56185.990000000071</v>
      </c>
      <c r="F13" s="60">
        <f>SUMPRODUCT(F10:F12,E10:E12)/E13</f>
        <v>0</v>
      </c>
      <c r="G13" s="60">
        <f>SUMPRODUCT(G10:G12,E10:E12)/E13</f>
        <v>4259.5571115738612</v>
      </c>
      <c r="H13" s="60">
        <f>SUMPRODUCT(H10:H12,E10:E12)/E13</f>
        <v>3998.5772316403027</v>
      </c>
      <c r="I13" s="69">
        <f>SUMPRODUCT(I10:I12,E10:E12)/E13</f>
        <v>3882.9055050809079</v>
      </c>
      <c r="J13" s="23">
        <f>SUM(J10:J12)</f>
        <v>227911.60000000003</v>
      </c>
      <c r="K13" s="23">
        <f>SUMPRODUCT(K10:K12,J10:J12)/J13</f>
        <v>0</v>
      </c>
      <c r="L13" s="24">
        <f>SUMPRODUCT(L10:L12,J10:J12)/J13</f>
        <v>3808.0953811477775</v>
      </c>
      <c r="M13" s="24">
        <f>SUMPRODUCT(M10:M12,J10:J12)/J13</f>
        <v>3373.933851141664</v>
      </c>
      <c r="N13" s="45">
        <f>SUMPRODUCT(N10:N12,J10:J12)/J13</f>
        <v>3053.0163419600108</v>
      </c>
      <c r="O13" s="22">
        <f>SUM(O10:O12)</f>
        <v>284097.59000000008</v>
      </c>
      <c r="P13" s="24">
        <f>SUMPRODUCT(P10:P12,O10:O12)/O13</f>
        <v>0</v>
      </c>
      <c r="Q13" s="24">
        <f>SUMPRODUCT(Q10:Q12,O10:O12)/O13</f>
        <v>3897.3809828704207</v>
      </c>
      <c r="R13" s="24">
        <f>SUMPRODUCT(R10:R12,O10:O12)/O13</f>
        <v>3497.469593666839</v>
      </c>
      <c r="S13" s="79">
        <f>SUMPRODUCT(S10:S12,O10:O12)/O13</f>
        <v>3217.1435498684596</v>
      </c>
      <c r="U13" s="88" t="s">
        <v>31</v>
      </c>
      <c r="Y13" s="87"/>
      <c r="Z13" s="87"/>
      <c r="AA13" s="87"/>
      <c r="AB13" s="87"/>
      <c r="AC13" s="87"/>
      <c r="AD13" s="87"/>
      <c r="AM13" s="87"/>
      <c r="AN13" s="87"/>
      <c r="AO13" s="87"/>
      <c r="AP13" s="87"/>
      <c r="AQ13" s="87"/>
      <c r="AR13" s="87"/>
      <c r="AS13" s="87"/>
    </row>
    <row r="14" spans="1:45" s="88" customFormat="1" ht="19.899999999999999" customHeight="1" thickBot="1">
      <c r="C14" s="98"/>
      <c r="D14" s="99" t="s">
        <v>32</v>
      </c>
      <c r="E14" s="61">
        <f>E13</f>
        <v>56185.990000000071</v>
      </c>
      <c r="F14" s="62">
        <f>F13</f>
        <v>0</v>
      </c>
      <c r="G14" s="63">
        <f>G13</f>
        <v>4259.5571115738612</v>
      </c>
      <c r="H14" s="63">
        <f>H13</f>
        <v>3998.5772316403027</v>
      </c>
      <c r="I14" s="70">
        <f>SUMPRODUCT(I13:I13,E13:E13)/E14</f>
        <v>3882.9055050809079</v>
      </c>
      <c r="J14" s="71">
        <f>SUM(J10:J12)</f>
        <v>227911.60000000003</v>
      </c>
      <c r="K14" s="27">
        <f>K13</f>
        <v>0</v>
      </c>
      <c r="L14" s="28">
        <f>L13</f>
        <v>3808.0953811477775</v>
      </c>
      <c r="M14" s="28">
        <f>M13</f>
        <v>3373.933851141664</v>
      </c>
      <c r="N14" s="46">
        <f>SUMPRODUCT(N13:N13,J13:J13)/J14</f>
        <v>3053.0163419600108</v>
      </c>
      <c r="O14" s="26">
        <f>SUM(O10:O12)</f>
        <v>284097.59000000008</v>
      </c>
      <c r="P14" s="47">
        <f>P13</f>
        <v>0</v>
      </c>
      <c r="Q14" s="78">
        <f>Q13</f>
        <v>3897.3809828704207</v>
      </c>
      <c r="R14" s="28">
        <f>R13</f>
        <v>3497.469593666839</v>
      </c>
      <c r="S14" s="78">
        <f>S13</f>
        <v>3217.1435498684596</v>
      </c>
      <c r="Y14" s="87"/>
      <c r="Z14" s="87"/>
      <c r="AA14" s="87"/>
      <c r="AB14" s="87"/>
      <c r="AC14" s="87"/>
      <c r="AD14" s="87"/>
      <c r="AM14" s="87"/>
      <c r="AN14" s="87"/>
      <c r="AO14" s="87"/>
      <c r="AP14" s="87"/>
      <c r="AQ14" s="87"/>
      <c r="AR14" s="87"/>
      <c r="AS14" s="87"/>
    </row>
    <row r="15" spans="1:45" ht="15.75">
      <c r="C15" s="29"/>
      <c r="D15" s="30"/>
      <c r="E15" s="31"/>
      <c r="F15" s="31"/>
      <c r="G15" s="100"/>
      <c r="H15" s="31"/>
      <c r="I15" s="31"/>
      <c r="J15" s="72"/>
      <c r="K15" s="48"/>
      <c r="L15" s="101"/>
      <c r="M15" s="100"/>
      <c r="N15" s="101"/>
      <c r="O15" s="31">
        <v>284097.59000000008</v>
      </c>
      <c r="P15" s="48"/>
      <c r="R15" s="154">
        <v>3897.3809828704198</v>
      </c>
      <c r="S15" s="151">
        <v>3217.1435498684596</v>
      </c>
      <c r="T15" s="36"/>
      <c r="U15" s="51"/>
      <c r="V15" s="36"/>
      <c r="W15" s="36"/>
      <c r="X15" s="36"/>
      <c r="Y15" s="15"/>
      <c r="Z15" s="15"/>
      <c r="AA15" s="15"/>
      <c r="AB15" s="15"/>
      <c r="AC15" s="15"/>
      <c r="AD15" s="15"/>
      <c r="AM15" s="15"/>
      <c r="AN15" s="15"/>
      <c r="AO15" s="15"/>
      <c r="AP15" s="15"/>
      <c r="AQ15" s="15"/>
      <c r="AR15" s="15"/>
      <c r="AS15" s="15"/>
    </row>
    <row r="16" spans="1:45" ht="24.75" customHeight="1" thickBot="1">
      <c r="B16" s="13" t="s">
        <v>33</v>
      </c>
      <c r="C16" s="32" t="s">
        <v>34</v>
      </c>
      <c r="D16" s="32"/>
      <c r="E16" s="14"/>
      <c r="F16" s="14"/>
      <c r="G16" s="14"/>
      <c r="H16" s="14"/>
      <c r="I16" s="14"/>
      <c r="J16" s="14"/>
      <c r="K16" s="204"/>
      <c r="L16" s="204"/>
      <c r="M16" s="31"/>
      <c r="N16" s="31"/>
      <c r="O16" s="31"/>
      <c r="P16" s="48"/>
      <c r="S16" s="205"/>
      <c r="T16" s="206"/>
      <c r="U16" s="207"/>
      <c r="V16" s="207"/>
      <c r="W16" s="207"/>
      <c r="X16" s="207"/>
      <c r="Y16" s="15"/>
      <c r="Z16" s="15"/>
      <c r="AA16" s="15"/>
      <c r="AB16" s="15"/>
      <c r="AC16" s="15"/>
      <c r="AD16" s="15"/>
      <c r="AM16" s="15"/>
      <c r="AN16" s="15"/>
      <c r="AO16" s="15"/>
      <c r="AP16" s="15"/>
      <c r="AQ16" s="15"/>
      <c r="AR16" s="15"/>
      <c r="AS16" s="15"/>
    </row>
    <row r="17" spans="3:45" ht="21" customHeight="1">
      <c r="C17" s="196" t="s">
        <v>14</v>
      </c>
      <c r="D17" s="213" t="s">
        <v>15</v>
      </c>
      <c r="E17" s="215" t="s">
        <v>54</v>
      </c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Q17" s="15"/>
      <c r="R17" s="126"/>
      <c r="S17" s="15"/>
      <c r="U17" s="127"/>
      <c r="V17" s="74"/>
      <c r="W17" s="128"/>
      <c r="X17" s="129"/>
      <c r="Y17" s="15"/>
      <c r="Z17" s="15"/>
      <c r="AA17" s="15"/>
      <c r="AB17" s="15"/>
      <c r="AC17" s="15"/>
      <c r="AD17" s="15"/>
      <c r="AM17" s="15"/>
      <c r="AN17" s="15"/>
      <c r="AO17" s="15"/>
      <c r="AP17" s="15"/>
      <c r="AQ17" s="15"/>
      <c r="AR17" s="15"/>
      <c r="AS17" s="15"/>
    </row>
    <row r="18" spans="3:45" ht="75">
      <c r="C18" s="212"/>
      <c r="D18" s="214"/>
      <c r="E18" s="115" t="s">
        <v>25</v>
      </c>
      <c r="F18" s="116" t="s">
        <v>21</v>
      </c>
      <c r="G18" s="117" t="s">
        <v>22</v>
      </c>
      <c r="H18" s="117" t="s">
        <v>23</v>
      </c>
      <c r="I18" s="117" t="s">
        <v>35</v>
      </c>
      <c r="J18" s="116" t="s">
        <v>36</v>
      </c>
      <c r="K18" s="117" t="s">
        <v>37</v>
      </c>
      <c r="L18" s="117" t="s">
        <v>38</v>
      </c>
      <c r="M18" s="117" t="s">
        <v>39</v>
      </c>
      <c r="N18" s="33" t="s">
        <v>40</v>
      </c>
      <c r="O18" s="33" t="s">
        <v>41</v>
      </c>
      <c r="S18" s="130"/>
      <c r="T18" s="130"/>
      <c r="Y18" s="15"/>
      <c r="Z18" s="15"/>
      <c r="AA18" s="15"/>
      <c r="AB18" s="15"/>
      <c r="AC18" s="15"/>
      <c r="AD18" s="15"/>
      <c r="AM18" s="15"/>
      <c r="AN18" s="15"/>
      <c r="AO18" s="15"/>
      <c r="AP18" s="15"/>
      <c r="AQ18" s="15"/>
      <c r="AR18" s="15"/>
      <c r="AS18" s="15"/>
    </row>
    <row r="19" spans="3:45" ht="18.600000000000001" customHeight="1">
      <c r="C19" s="131">
        <v>1</v>
      </c>
      <c r="D19" s="64" t="s">
        <v>27</v>
      </c>
      <c r="E19" s="175">
        <v>231072</v>
      </c>
      <c r="F19" s="44"/>
      <c r="G19" s="153">
        <f>Q10</f>
        <v>3819.7428599952623</v>
      </c>
      <c r="H19" s="118">
        <f t="shared" ref="H19" si="0">R10</f>
        <v>3375.821211490605</v>
      </c>
      <c r="I19" s="20">
        <f>S10</f>
        <v>3064.6452789181631</v>
      </c>
      <c r="J19" s="150">
        <v>2994.8435589061369</v>
      </c>
      <c r="K19" s="132">
        <f>IF(G19-I19&gt;750,G19-650,I19)</f>
        <v>3169.7428599952623</v>
      </c>
      <c r="L19" s="133"/>
      <c r="M19" s="133"/>
      <c r="N19" s="133"/>
      <c r="O19" s="134"/>
      <c r="P19" s="81">
        <f>G19-I19</f>
        <v>755.09758107709922</v>
      </c>
      <c r="Q19" s="152" t="s">
        <v>55</v>
      </c>
      <c r="R19" s="15"/>
      <c r="Y19" s="15"/>
      <c r="Z19" s="15"/>
      <c r="AA19" s="15"/>
      <c r="AB19" s="15"/>
      <c r="AC19" s="15"/>
      <c r="AD19" s="15"/>
      <c r="AM19" s="15"/>
      <c r="AN19" s="15"/>
      <c r="AO19" s="15"/>
      <c r="AP19" s="15"/>
      <c r="AQ19" s="15"/>
      <c r="AR19" s="15"/>
      <c r="AS19" s="15"/>
    </row>
    <row r="20" spans="3:45" ht="18.600000000000001" customHeight="1">
      <c r="C20" s="131">
        <v>2</v>
      </c>
      <c r="D20" s="135" t="s">
        <v>29</v>
      </c>
      <c r="E20" s="175"/>
      <c r="F20" s="44"/>
      <c r="G20" s="118"/>
      <c r="H20" s="118"/>
      <c r="I20" s="20"/>
      <c r="J20" s="136"/>
      <c r="K20" s="132">
        <f>IF(G20-I20&gt;300,G20-300,I20)</f>
        <v>0</v>
      </c>
      <c r="L20" s="133"/>
      <c r="M20" s="133"/>
      <c r="N20" s="133"/>
      <c r="O20" s="192"/>
      <c r="P20" s="184"/>
      <c r="Q20" s="185"/>
      <c r="R20" s="185"/>
      <c r="S20" s="15"/>
      <c r="T20" s="15"/>
      <c r="U20" s="15"/>
      <c r="V20" s="183"/>
      <c r="Y20" s="15"/>
      <c r="Z20" s="15"/>
      <c r="AA20" s="15"/>
      <c r="AB20" s="15"/>
      <c r="AC20" s="15"/>
      <c r="AD20" s="15"/>
      <c r="AM20" s="15"/>
      <c r="AN20" s="15"/>
      <c r="AO20" s="15"/>
      <c r="AP20" s="15"/>
      <c r="AQ20" s="15"/>
      <c r="AR20" s="15"/>
      <c r="AS20" s="15"/>
    </row>
    <row r="21" spans="3:45" ht="18.600000000000001" customHeight="1">
      <c r="C21" s="131">
        <v>3</v>
      </c>
      <c r="D21" s="135" t="s">
        <v>30</v>
      </c>
      <c r="E21" s="175">
        <v>7147</v>
      </c>
      <c r="F21" s="44"/>
      <c r="G21" s="118">
        <f>Q12</f>
        <v>4602.8612519540484</v>
      </c>
      <c r="H21" s="118">
        <f t="shared" ref="H21:I21" si="1">R12</f>
        <v>4602.8612519540484</v>
      </c>
      <c r="I21" s="20">
        <f t="shared" si="1"/>
        <v>4602.8612519540484</v>
      </c>
      <c r="J21" s="133">
        <v>3900</v>
      </c>
      <c r="K21" s="133">
        <f>I21</f>
        <v>4602.8612519540484</v>
      </c>
      <c r="L21" s="133"/>
      <c r="M21" s="133"/>
      <c r="N21" s="133"/>
      <c r="O21" s="192"/>
      <c r="P21" s="186"/>
      <c r="Q21" s="187"/>
      <c r="R21" s="188"/>
      <c r="Y21" s="15"/>
      <c r="Z21" s="15"/>
      <c r="AA21" s="15"/>
      <c r="AB21" s="15"/>
      <c r="AC21" s="15"/>
      <c r="AD21" s="15"/>
      <c r="AM21" s="15"/>
      <c r="AN21" s="15"/>
      <c r="AO21" s="15"/>
      <c r="AP21" s="15"/>
      <c r="AQ21" s="15"/>
      <c r="AR21" s="15"/>
      <c r="AS21" s="15"/>
    </row>
    <row r="22" spans="3:45" ht="18.600000000000001" customHeight="1">
      <c r="C22" s="119"/>
      <c r="D22" s="120" t="s">
        <v>32</v>
      </c>
      <c r="E22" s="137">
        <f>SUM(E19:E21)</f>
        <v>238219</v>
      </c>
      <c r="F22" s="138">
        <f>SUMPRODUCT(F19:F21,$E$19:$E$21)/$E$22</f>
        <v>0</v>
      </c>
      <c r="G22" s="138">
        <f>SUMPRODUCT(G19:G21,$E$19:$E$21)/$E$22</f>
        <v>3843.2378253310644</v>
      </c>
      <c r="H22" s="138">
        <f>SUMPRODUCT(H19:H21,$E$19:$E$21)/$E$22</f>
        <v>3412.6346275875253</v>
      </c>
      <c r="I22" s="138">
        <f>SUMPRODUCT(I19:I21,$E$19:$E$21)/$E$22</f>
        <v>3110.7945346840233</v>
      </c>
      <c r="J22" s="145">
        <f>SUMPRODUCT(J19:J21,$E$19:$E$21)/$E$22</f>
        <v>3021.9998860022033</v>
      </c>
      <c r="K22" s="139">
        <f>SUMPRODUCT(K19:K21,E19:E21)/E22</f>
        <v>3212.7389986211883</v>
      </c>
      <c r="L22" s="139"/>
      <c r="M22" s="139"/>
      <c r="N22" s="139"/>
      <c r="O22" s="193"/>
      <c r="P22" s="189"/>
      <c r="Q22" s="187"/>
      <c r="R22" s="190"/>
      <c r="S22" s="15"/>
      <c r="T22" s="183"/>
      <c r="U22" s="15"/>
      <c r="V22" s="183"/>
      <c r="Y22" s="15"/>
      <c r="Z22" s="15"/>
      <c r="AA22" s="15"/>
      <c r="AB22" s="15"/>
      <c r="AC22" s="15"/>
      <c r="AD22" s="15"/>
      <c r="AM22" s="15"/>
      <c r="AN22" s="15"/>
      <c r="AO22" s="15"/>
      <c r="AP22" s="15"/>
      <c r="AQ22" s="15"/>
      <c r="AR22" s="15"/>
      <c r="AS22" s="15"/>
    </row>
    <row r="23" spans="3:45" ht="18.600000000000001" customHeight="1" thickBot="1">
      <c r="C23" s="25"/>
      <c r="D23" s="34"/>
      <c r="E23" s="148">
        <f>SUM(E19:E21)</f>
        <v>238219</v>
      </c>
      <c r="F23" s="140">
        <f t="shared" ref="F23:K23" si="2">F22</f>
        <v>0</v>
      </c>
      <c r="G23" s="141">
        <f t="shared" si="2"/>
        <v>3843.2378253310644</v>
      </c>
      <c r="H23" s="142">
        <f t="shared" si="2"/>
        <v>3412.6346275875253</v>
      </c>
      <c r="I23" s="142">
        <f t="shared" si="2"/>
        <v>3110.7945346840233</v>
      </c>
      <c r="J23" s="143">
        <f t="shared" si="2"/>
        <v>3021.9998860022033</v>
      </c>
      <c r="K23" s="143">
        <f t="shared" si="2"/>
        <v>3212.7389986211883</v>
      </c>
      <c r="L23" s="142">
        <f>IF(I23-J23&gt;85,K23-85,K23-I23+J23)</f>
        <v>3127.7389986211883</v>
      </c>
      <c r="M23" s="142">
        <f>L23-J23-N23</f>
        <v>105.73911261898502</v>
      </c>
      <c r="N23" s="144">
        <f>IF(I23-J23&gt;120,I23-J23-120,0)</f>
        <v>0</v>
      </c>
      <c r="O23" s="193"/>
      <c r="P23" s="189"/>
      <c r="Q23" s="186"/>
      <c r="R23" s="191"/>
      <c r="S23" s="15"/>
      <c r="U23" s="15"/>
      <c r="Y23" s="15"/>
      <c r="Z23" s="15"/>
      <c r="AA23" s="15"/>
      <c r="AB23" s="15"/>
      <c r="AC23" s="15"/>
      <c r="AD23" s="15"/>
      <c r="AM23" s="15"/>
      <c r="AN23" s="15"/>
      <c r="AO23" s="15"/>
      <c r="AP23" s="15"/>
      <c r="AQ23" s="15"/>
      <c r="AR23" s="15"/>
      <c r="AS23" s="15"/>
    </row>
    <row r="24" spans="3:45">
      <c r="D24" s="35"/>
      <c r="G24" s="15"/>
      <c r="I24" s="15"/>
      <c r="K24" s="111"/>
      <c r="L24" s="112"/>
      <c r="N24" s="15"/>
    </row>
    <row r="25" spans="3:45" s="1" customFormat="1">
      <c r="C25" s="7"/>
      <c r="G25" s="65"/>
      <c r="I25" s="65"/>
      <c r="K25" s="113"/>
      <c r="L25" s="113">
        <f>I23-J23</f>
        <v>88.794648681820036</v>
      </c>
      <c r="M25" s="77" t="s">
        <v>57</v>
      </c>
      <c r="O25" s="110"/>
      <c r="P25" s="73"/>
      <c r="Q25" s="73"/>
      <c r="R25" s="73"/>
      <c r="S25" s="110"/>
    </row>
    <row r="26" spans="3:45" s="102" customFormat="1">
      <c r="C26" s="160" t="s">
        <v>80</v>
      </c>
      <c r="D26" s="161"/>
      <c r="E26" s="161"/>
      <c r="F26" s="161"/>
      <c r="G26" s="161"/>
      <c r="H26" s="161"/>
      <c r="I26" s="216"/>
      <c r="J26" s="216"/>
      <c r="K26" s="217"/>
      <c r="L26" s="217"/>
      <c r="M26" s="218"/>
      <c r="N26" s="218"/>
    </row>
    <row r="27" spans="3:45" s="102" customFormat="1">
      <c r="C27" s="182" t="s">
        <v>82</v>
      </c>
      <c r="D27" s="161"/>
      <c r="E27" s="161"/>
      <c r="F27" s="161"/>
      <c r="G27" s="161"/>
      <c r="H27" s="161"/>
      <c r="I27" s="103"/>
      <c r="J27" s="104"/>
      <c r="K27" s="149"/>
      <c r="L27" s="149"/>
      <c r="M27" s="106"/>
      <c r="N27" s="107"/>
      <c r="P27" s="114"/>
      <c r="R27" s="114"/>
    </row>
    <row r="28" spans="3:45" s="102" customFormat="1">
      <c r="C28" s="182" t="s">
        <v>81</v>
      </c>
      <c r="D28" s="161"/>
      <c r="E28" s="161"/>
      <c r="F28" s="161"/>
      <c r="G28" s="161"/>
      <c r="H28" s="161"/>
      <c r="J28" s="104"/>
      <c r="K28" s="114"/>
      <c r="L28" s="106"/>
      <c r="M28" s="106"/>
      <c r="N28" s="107"/>
    </row>
    <row r="29" spans="3:45" s="102" customFormat="1">
      <c r="C29" s="182" t="s">
        <v>83</v>
      </c>
      <c r="D29" s="161"/>
      <c r="E29" s="161"/>
      <c r="F29" s="161"/>
      <c r="G29" s="161"/>
      <c r="H29" s="161"/>
      <c r="J29" s="104"/>
      <c r="L29" s="105"/>
      <c r="M29" s="106"/>
      <c r="N29" s="107"/>
    </row>
    <row r="30" spans="3:45" s="102" customFormat="1">
      <c r="C30" s="182" t="s">
        <v>84</v>
      </c>
      <c r="D30" s="161"/>
      <c r="E30" s="161"/>
      <c r="F30" s="161"/>
      <c r="G30" s="161"/>
      <c r="H30" s="161"/>
    </row>
    <row r="31" spans="3:45" s="1" customFormat="1">
      <c r="C31" s="211"/>
      <c r="D31" s="211"/>
      <c r="E31" s="211"/>
      <c r="F31" s="211"/>
      <c r="G31" s="211"/>
      <c r="H31" s="211"/>
      <c r="K31" s="65"/>
      <c r="L31" s="65"/>
      <c r="M31" s="65"/>
    </row>
    <row r="32" spans="3:45" s="75" customFormat="1">
      <c r="C32" s="76"/>
      <c r="D32" s="1"/>
      <c r="E32" s="1"/>
      <c r="F32" s="1"/>
      <c r="G32" s="1"/>
      <c r="H32" s="1"/>
      <c r="I32" s="1"/>
      <c r="J32" s="65"/>
      <c r="K32" s="65"/>
      <c r="L32" s="65"/>
      <c r="M32" s="65"/>
      <c r="N32" s="1"/>
    </row>
    <row r="33" spans="6:13" s="75" customFormat="1">
      <c r="F33" s="121"/>
      <c r="J33" s="37"/>
      <c r="K33" s="37"/>
      <c r="L33" s="37"/>
      <c r="M33" s="37"/>
    </row>
    <row r="34" spans="6:13">
      <c r="F34" s="121"/>
      <c r="G34" s="130"/>
      <c r="J34" s="15"/>
      <c r="K34" s="15"/>
      <c r="L34" s="15"/>
    </row>
    <row r="35" spans="6:13">
      <c r="F35" s="121"/>
      <c r="H35" s="15"/>
      <c r="I35" s="130"/>
      <c r="J35" s="15"/>
      <c r="K35" s="15"/>
      <c r="L35" s="15"/>
    </row>
    <row r="36" spans="6:13">
      <c r="F36" s="130"/>
      <c r="I36" s="130"/>
    </row>
    <row r="37" spans="6:13">
      <c r="I37" s="130"/>
      <c r="M37" s="82"/>
    </row>
  </sheetData>
  <mergeCells count="20">
    <mergeCell ref="C31:H31"/>
    <mergeCell ref="C17:C18"/>
    <mergeCell ref="D17:D18"/>
    <mergeCell ref="E17:O17"/>
    <mergeCell ref="I26:J26"/>
    <mergeCell ref="K26:L26"/>
    <mergeCell ref="M26:N26"/>
    <mergeCell ref="O8:S8"/>
    <mergeCell ref="U9:AC9"/>
    <mergeCell ref="U10:AC11"/>
    <mergeCell ref="K16:L16"/>
    <mergeCell ref="S16:T16"/>
    <mergeCell ref="U16:V16"/>
    <mergeCell ref="W16:X16"/>
    <mergeCell ref="J8:N8"/>
    <mergeCell ref="C3:E3"/>
    <mergeCell ref="F3:G3"/>
    <mergeCell ref="C8:C9"/>
    <mergeCell ref="D8:D9"/>
    <mergeCell ref="E8:I8"/>
  </mergeCells>
  <pageMargins left="0.21" right="0.28999999999999998" top="0.45" bottom="0.46" header="0.31496062992126" footer="0.31496062992126"/>
  <pageSetup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91"/>
  <sheetViews>
    <sheetView tabSelected="1" topLeftCell="A64" zoomScale="87" zoomScaleNormal="87" workbookViewId="0">
      <selection activeCell="B82" sqref="B82:F82"/>
    </sheetView>
  </sheetViews>
  <sheetFormatPr defaultColWidth="10.7109375" defaultRowHeight="15"/>
  <cols>
    <col min="1" max="1" width="29" style="157" customWidth="1"/>
    <col min="2" max="2" width="17.7109375" style="157" customWidth="1"/>
    <col min="3" max="3" width="16.5703125" style="157" customWidth="1"/>
    <col min="4" max="4" width="16.28515625" style="157" customWidth="1"/>
    <col min="5" max="5" width="14.85546875" style="157" customWidth="1"/>
    <col min="6" max="6" width="17.28515625" style="157" customWidth="1"/>
    <col min="7" max="10" width="10.7109375" style="157"/>
    <col min="11" max="11" width="16.28515625" style="157" customWidth="1"/>
    <col min="12" max="16384" width="10.7109375" style="157"/>
  </cols>
  <sheetData>
    <row r="1" spans="1:11" ht="18.75">
      <c r="A1" s="219" t="s">
        <v>60</v>
      </c>
      <c r="B1" s="219"/>
      <c r="C1" s="219"/>
      <c r="D1" s="219"/>
      <c r="E1" s="219"/>
      <c r="F1" s="219"/>
    </row>
    <row r="2" spans="1:11">
      <c r="A2" s="164"/>
    </row>
    <row r="3" spans="1:11" ht="25.5">
      <c r="A3" s="2" t="s">
        <v>42</v>
      </c>
      <c r="B3" s="3" t="s">
        <v>43</v>
      </c>
      <c r="C3" s="2" t="s">
        <v>44</v>
      </c>
      <c r="D3" s="4" t="s">
        <v>45</v>
      </c>
      <c r="E3" s="5" t="s">
        <v>46</v>
      </c>
      <c r="F3" s="5" t="s">
        <v>47</v>
      </c>
    </row>
    <row r="4" spans="1:11" ht="22.15" customHeight="1">
      <c r="A4" s="6" t="s">
        <v>48</v>
      </c>
      <c r="B4" s="165">
        <v>56185.990000000071</v>
      </c>
      <c r="C4" s="166"/>
      <c r="D4" s="52"/>
      <c r="E4" s="167">
        <v>4259.5571115738612</v>
      </c>
      <c r="F4" s="167">
        <v>3882.9055050809079</v>
      </c>
      <c r="G4" s="157">
        <v>56185.990000000071</v>
      </c>
      <c r="J4" s="157">
        <v>4259.5571115738612</v>
      </c>
      <c r="K4" s="157">
        <v>3882.9055050809079</v>
      </c>
    </row>
    <row r="5" spans="1:11" ht="22.15" customHeight="1">
      <c r="A5" s="158" t="s">
        <v>49</v>
      </c>
      <c r="B5" s="168"/>
      <c r="C5" s="166"/>
      <c r="D5" s="52"/>
      <c r="E5" s="168"/>
      <c r="F5" s="168"/>
    </row>
    <row r="6" spans="1:11" ht="22.15" customHeight="1">
      <c r="A6" s="158" t="s">
        <v>59</v>
      </c>
      <c r="B6" s="169">
        <v>1162.08</v>
      </c>
      <c r="C6" s="125">
        <v>161004958</v>
      </c>
      <c r="D6" s="124" t="s">
        <v>74</v>
      </c>
      <c r="E6" s="181">
        <v>4182</v>
      </c>
      <c r="F6" s="178">
        <v>3558</v>
      </c>
    </row>
    <row r="7" spans="1:11" ht="22.15" customHeight="1">
      <c r="A7" s="158" t="s">
        <v>56</v>
      </c>
      <c r="B7" s="169">
        <v>2425.92</v>
      </c>
      <c r="C7" s="125">
        <v>161004958</v>
      </c>
      <c r="D7" s="124">
        <v>45837</v>
      </c>
      <c r="E7" s="181">
        <v>4338</v>
      </c>
      <c r="F7" s="178">
        <v>3558</v>
      </c>
    </row>
    <row r="8" spans="1:11" ht="22.15" customHeight="1">
      <c r="A8" s="158" t="s">
        <v>75</v>
      </c>
      <c r="B8" s="169">
        <v>3145.95</v>
      </c>
      <c r="C8" s="125">
        <v>161002900</v>
      </c>
      <c r="D8" s="124">
        <v>45839</v>
      </c>
      <c r="E8" s="177">
        <v>3440</v>
      </c>
      <c r="F8" s="178">
        <v>3024</v>
      </c>
    </row>
    <row r="9" spans="1:11" ht="22.15" customHeight="1">
      <c r="A9" s="158" t="s">
        <v>63</v>
      </c>
      <c r="B9" s="169">
        <v>490.1</v>
      </c>
      <c r="C9" s="125">
        <v>161002900</v>
      </c>
      <c r="D9" s="124">
        <v>45839</v>
      </c>
      <c r="E9" s="177">
        <v>3720</v>
      </c>
      <c r="F9" s="178">
        <v>3024</v>
      </c>
    </row>
    <row r="10" spans="1:11" ht="22.15" customHeight="1">
      <c r="A10" s="158" t="s">
        <v>62</v>
      </c>
      <c r="B10" s="169">
        <v>3596.65</v>
      </c>
      <c r="C10" s="125">
        <v>151001366</v>
      </c>
      <c r="D10" s="124">
        <v>45842</v>
      </c>
      <c r="E10" s="177">
        <v>2676</v>
      </c>
      <c r="F10" s="178">
        <v>2854</v>
      </c>
    </row>
    <row r="11" spans="1:11" ht="22.15" customHeight="1">
      <c r="A11" s="158" t="s">
        <v>61</v>
      </c>
      <c r="B11" s="169">
        <v>3619.4</v>
      </c>
      <c r="C11" s="125">
        <v>161016450</v>
      </c>
      <c r="D11" s="124">
        <v>45843</v>
      </c>
      <c r="E11" s="177">
        <v>3188</v>
      </c>
      <c r="F11" s="178">
        <v>2937</v>
      </c>
    </row>
    <row r="12" spans="1:11" ht="22.15" customHeight="1">
      <c r="A12" s="158" t="s">
        <v>59</v>
      </c>
      <c r="B12" s="169">
        <v>881.52</v>
      </c>
      <c r="C12" s="125">
        <v>161004964</v>
      </c>
      <c r="D12" s="124">
        <v>45844</v>
      </c>
      <c r="E12" s="177">
        <v>4372</v>
      </c>
      <c r="F12" s="178">
        <v>3447</v>
      </c>
    </row>
    <row r="13" spans="1:11" ht="22.15" customHeight="1">
      <c r="A13" s="158" t="s">
        <v>56</v>
      </c>
      <c r="B13" s="169">
        <v>2615.88</v>
      </c>
      <c r="C13" s="125">
        <v>161004964</v>
      </c>
      <c r="D13" s="124">
        <v>45844</v>
      </c>
      <c r="E13" s="177">
        <v>4391</v>
      </c>
      <c r="F13" s="178">
        <v>3443</v>
      </c>
    </row>
    <row r="14" spans="1:11" ht="22.15" customHeight="1">
      <c r="A14" s="158" t="s">
        <v>63</v>
      </c>
      <c r="B14" s="169">
        <v>3402.1</v>
      </c>
      <c r="C14" s="125">
        <v>161002902</v>
      </c>
      <c r="D14" s="124">
        <v>45844</v>
      </c>
      <c r="E14" s="177">
        <v>4336</v>
      </c>
      <c r="F14" s="178">
        <v>3165</v>
      </c>
    </row>
    <row r="15" spans="1:11" ht="22.15" customHeight="1">
      <c r="A15" s="158" t="s">
        <v>75</v>
      </c>
      <c r="B15" s="169">
        <v>3268.95</v>
      </c>
      <c r="C15" s="125">
        <v>161002903</v>
      </c>
      <c r="D15" s="124">
        <v>45846</v>
      </c>
      <c r="E15" s="177">
        <v>3462</v>
      </c>
      <c r="F15" s="178">
        <v>3464</v>
      </c>
    </row>
    <row r="16" spans="1:11" ht="22.15" customHeight="1">
      <c r="A16" s="158" t="s">
        <v>63</v>
      </c>
      <c r="B16" s="169">
        <v>3510.15</v>
      </c>
      <c r="C16" s="125">
        <v>161002904</v>
      </c>
      <c r="D16" s="124">
        <v>45846</v>
      </c>
      <c r="E16" s="177">
        <v>3470</v>
      </c>
      <c r="F16" s="178">
        <v>2969</v>
      </c>
    </row>
    <row r="17" spans="1:6" ht="22.15" customHeight="1">
      <c r="A17" s="158" t="s">
        <v>56</v>
      </c>
      <c r="B17" s="169">
        <v>2273.88</v>
      </c>
      <c r="C17" s="125">
        <v>151000209</v>
      </c>
      <c r="D17" s="124">
        <v>45846</v>
      </c>
      <c r="E17" s="177">
        <v>3792</v>
      </c>
      <c r="F17" s="178">
        <v>3471</v>
      </c>
    </row>
    <row r="18" spans="1:6" ht="22.15" customHeight="1">
      <c r="A18" s="158" t="s">
        <v>59</v>
      </c>
      <c r="B18" s="169">
        <v>1558.02</v>
      </c>
      <c r="C18" s="125">
        <v>151000209</v>
      </c>
      <c r="D18" s="124">
        <v>45846</v>
      </c>
      <c r="E18" s="177">
        <v>3922</v>
      </c>
      <c r="F18" s="178">
        <v>3148</v>
      </c>
    </row>
    <row r="19" spans="1:6" ht="22.15" customHeight="1">
      <c r="A19" s="158" t="s">
        <v>50</v>
      </c>
      <c r="B19" s="169">
        <v>3682.1</v>
      </c>
      <c r="C19" s="125">
        <v>151000893</v>
      </c>
      <c r="D19" s="124">
        <v>45849</v>
      </c>
      <c r="E19" s="177">
        <v>4103</v>
      </c>
      <c r="F19" s="178">
        <v>3105</v>
      </c>
    </row>
    <row r="20" spans="1:6" ht="22.15" customHeight="1">
      <c r="A20" s="158" t="s">
        <v>61</v>
      </c>
      <c r="B20" s="169">
        <v>3658.6</v>
      </c>
      <c r="C20" s="125">
        <v>161016458</v>
      </c>
      <c r="D20" s="124">
        <v>45848</v>
      </c>
      <c r="E20" s="177">
        <v>3423</v>
      </c>
      <c r="F20" s="178">
        <v>2956</v>
      </c>
    </row>
    <row r="21" spans="1:6" ht="22.15" customHeight="1">
      <c r="A21" s="158" t="s">
        <v>62</v>
      </c>
      <c r="B21" s="169">
        <v>3668.45</v>
      </c>
      <c r="C21" s="125">
        <v>161016459</v>
      </c>
      <c r="D21" s="124">
        <v>45849</v>
      </c>
      <c r="E21" s="177">
        <v>3251</v>
      </c>
      <c r="F21" s="178">
        <v>3087</v>
      </c>
    </row>
    <row r="22" spans="1:6" ht="22.15" customHeight="1">
      <c r="A22" s="158" t="s">
        <v>61</v>
      </c>
      <c r="B22" s="169">
        <v>3684.2</v>
      </c>
      <c r="C22" s="125">
        <v>141000376</v>
      </c>
      <c r="D22" s="124">
        <v>45851</v>
      </c>
      <c r="E22" s="177">
        <v>3441</v>
      </c>
      <c r="F22" s="178">
        <v>3241</v>
      </c>
    </row>
    <row r="23" spans="1:6" ht="22.15" customHeight="1">
      <c r="A23" s="158" t="s">
        <v>76</v>
      </c>
      <c r="B23" s="169">
        <v>2261.61</v>
      </c>
      <c r="C23" s="125">
        <v>142000256</v>
      </c>
      <c r="D23" s="124">
        <v>45851</v>
      </c>
      <c r="E23" s="177">
        <v>4041</v>
      </c>
      <c r="F23" s="178">
        <v>2511</v>
      </c>
    </row>
    <row r="24" spans="1:6" ht="22.15" customHeight="1">
      <c r="A24" s="158" t="s">
        <v>77</v>
      </c>
      <c r="B24" s="169">
        <v>1471.29</v>
      </c>
      <c r="C24" s="125">
        <v>142000256</v>
      </c>
      <c r="D24" s="124">
        <v>45851</v>
      </c>
      <c r="E24" s="177">
        <v>3724</v>
      </c>
      <c r="F24" s="178">
        <v>2412</v>
      </c>
    </row>
    <row r="25" spans="1:6" ht="22.15" customHeight="1">
      <c r="A25" s="158" t="s">
        <v>61</v>
      </c>
      <c r="B25" s="169">
        <v>3692.05</v>
      </c>
      <c r="C25" s="125">
        <v>151001377</v>
      </c>
      <c r="D25" s="124">
        <v>45853</v>
      </c>
      <c r="E25" s="177">
        <v>3433</v>
      </c>
      <c r="F25" s="178">
        <v>3607</v>
      </c>
    </row>
    <row r="26" spans="1:6" ht="22.15" customHeight="1">
      <c r="A26" s="158" t="s">
        <v>78</v>
      </c>
      <c r="B26" s="169">
        <v>2188.31</v>
      </c>
      <c r="C26" s="125">
        <v>162004357</v>
      </c>
      <c r="D26" s="124">
        <v>45853</v>
      </c>
      <c r="E26" s="177">
        <v>3734</v>
      </c>
      <c r="F26" s="178">
        <v>2334</v>
      </c>
    </row>
    <row r="27" spans="1:6" s="159" customFormat="1" ht="18.75">
      <c r="A27" s="158" t="s">
        <v>79</v>
      </c>
      <c r="B27" s="169">
        <v>1477.19</v>
      </c>
      <c r="C27" s="125">
        <v>162004357</v>
      </c>
      <c r="D27" s="124">
        <v>45853</v>
      </c>
      <c r="E27" s="177">
        <v>4223</v>
      </c>
      <c r="F27" s="178">
        <v>2334</v>
      </c>
    </row>
    <row r="28" spans="1:6" s="159" customFormat="1" ht="30">
      <c r="A28" s="158" t="s">
        <v>76</v>
      </c>
      <c r="B28" s="169">
        <v>2267.0100000000002</v>
      </c>
      <c r="C28" s="125">
        <v>162004358</v>
      </c>
      <c r="D28" s="124">
        <v>45853</v>
      </c>
      <c r="E28" s="177">
        <v>3859</v>
      </c>
      <c r="F28" s="178">
        <v>2477</v>
      </c>
    </row>
    <row r="29" spans="1:6" s="159" customFormat="1" ht="18.75">
      <c r="A29" s="158" t="s">
        <v>77</v>
      </c>
      <c r="B29" s="169">
        <v>1513.34</v>
      </c>
      <c r="C29" s="125">
        <v>162004358</v>
      </c>
      <c r="D29" s="124">
        <v>45853</v>
      </c>
      <c r="E29" s="177">
        <v>3771</v>
      </c>
      <c r="F29" s="178">
        <v>2456</v>
      </c>
    </row>
    <row r="30" spans="1:6" s="159" customFormat="1" ht="30">
      <c r="A30" s="158" t="s">
        <v>76</v>
      </c>
      <c r="B30" s="169">
        <v>2614.89</v>
      </c>
      <c r="C30" s="125">
        <v>162004360</v>
      </c>
      <c r="D30" s="124">
        <v>45854</v>
      </c>
      <c r="E30" s="177">
        <v>4029</v>
      </c>
      <c r="F30" s="178">
        <v>2197</v>
      </c>
    </row>
    <row r="31" spans="1:6" s="159" customFormat="1" ht="18.75">
      <c r="A31" s="158" t="s">
        <v>79</v>
      </c>
      <c r="B31" s="169">
        <v>1255.76</v>
      </c>
      <c r="C31" s="125">
        <v>162004360</v>
      </c>
      <c r="D31" s="124">
        <v>45854</v>
      </c>
      <c r="E31" s="177">
        <v>4133</v>
      </c>
      <c r="F31" s="178">
        <v>2058</v>
      </c>
    </row>
    <row r="32" spans="1:6" s="159" customFormat="1" ht="30">
      <c r="A32" s="158" t="s">
        <v>78</v>
      </c>
      <c r="B32" s="169">
        <v>2186.4299999999998</v>
      </c>
      <c r="C32" s="125">
        <v>162004365</v>
      </c>
      <c r="D32" s="124">
        <v>45855</v>
      </c>
      <c r="E32" s="177">
        <v>3771</v>
      </c>
      <c r="F32" s="178">
        <v>2387</v>
      </c>
    </row>
    <row r="33" spans="1:6" s="159" customFormat="1" ht="30">
      <c r="A33" s="158" t="s">
        <v>76</v>
      </c>
      <c r="B33" s="169">
        <v>1542.22</v>
      </c>
      <c r="C33" s="125">
        <v>162004365</v>
      </c>
      <c r="D33" s="124">
        <v>45855</v>
      </c>
      <c r="E33" s="177">
        <v>4023</v>
      </c>
      <c r="F33" s="178">
        <v>2527</v>
      </c>
    </row>
    <row r="34" spans="1:6" s="159" customFormat="1" ht="18.75">
      <c r="A34" s="158" t="s">
        <v>62</v>
      </c>
      <c r="B34" s="169">
        <v>3971.95</v>
      </c>
      <c r="C34" s="125">
        <v>151001383</v>
      </c>
      <c r="D34" s="124" t="s">
        <v>68</v>
      </c>
      <c r="E34" s="177">
        <v>4307</v>
      </c>
      <c r="F34" s="178">
        <v>3078</v>
      </c>
    </row>
    <row r="35" spans="1:6" s="159" customFormat="1" ht="18.75">
      <c r="A35" s="158" t="s">
        <v>64</v>
      </c>
      <c r="B35" s="169">
        <v>738.47</v>
      </c>
      <c r="C35" s="125">
        <v>161002628</v>
      </c>
      <c r="D35" s="124" t="s">
        <v>69</v>
      </c>
      <c r="E35" s="177">
        <v>4212</v>
      </c>
      <c r="F35" s="180">
        <v>2821.1247692307693</v>
      </c>
    </row>
    <row r="36" spans="1:6" s="159" customFormat="1" ht="18.75">
      <c r="A36" s="158" t="s">
        <v>72</v>
      </c>
      <c r="B36" s="169">
        <v>1513.98</v>
      </c>
      <c r="C36" s="125">
        <v>161002628</v>
      </c>
      <c r="D36" s="124" t="s">
        <v>69</v>
      </c>
      <c r="E36" s="177">
        <v>4029</v>
      </c>
      <c r="F36" s="180">
        <v>2934.3899703608245</v>
      </c>
    </row>
    <row r="37" spans="1:6" s="159" customFormat="1" ht="18.75">
      <c r="A37" s="158" t="s">
        <v>71</v>
      </c>
      <c r="B37" s="169">
        <v>1386.05</v>
      </c>
      <c r="C37" s="125">
        <v>161002628</v>
      </c>
      <c r="D37" s="124" t="s">
        <v>69</v>
      </c>
      <c r="E37" s="177">
        <v>4381</v>
      </c>
      <c r="F37" s="180">
        <v>2884.6801605265955</v>
      </c>
    </row>
    <row r="38" spans="1:6" s="159" customFormat="1" ht="18.75">
      <c r="A38" s="158" t="s">
        <v>62</v>
      </c>
      <c r="B38" s="169">
        <v>3753.8</v>
      </c>
      <c r="C38" s="125">
        <v>151001385</v>
      </c>
      <c r="D38" s="124" t="s">
        <v>69</v>
      </c>
      <c r="E38" s="177">
        <v>3454</v>
      </c>
      <c r="F38" s="180">
        <v>2767.97069846678</v>
      </c>
    </row>
    <row r="39" spans="1:6" s="159" customFormat="1" ht="18.75">
      <c r="A39" s="158" t="s">
        <v>59</v>
      </c>
      <c r="B39" s="169">
        <v>676</v>
      </c>
      <c r="C39" s="125">
        <v>161004978</v>
      </c>
      <c r="D39" s="124" t="s">
        <v>70</v>
      </c>
      <c r="E39" s="179">
        <v>4150</v>
      </c>
      <c r="F39" s="180">
        <v>2671.0796868515777</v>
      </c>
    </row>
    <row r="40" spans="1:6" s="159" customFormat="1" ht="18.75">
      <c r="A40" s="158" t="s">
        <v>56</v>
      </c>
      <c r="B40" s="169">
        <v>3093.95</v>
      </c>
      <c r="C40" s="125">
        <v>161004978</v>
      </c>
      <c r="D40" s="124" t="s">
        <v>70</v>
      </c>
      <c r="E40" s="179">
        <v>4150</v>
      </c>
      <c r="F40" s="180">
        <v>2671.0796868515777</v>
      </c>
    </row>
    <row r="41" spans="1:6" s="159" customFormat="1" ht="18.75">
      <c r="A41" s="158" t="s">
        <v>61</v>
      </c>
      <c r="B41" s="169">
        <v>3756.15</v>
      </c>
      <c r="C41" s="125">
        <v>161016463</v>
      </c>
      <c r="D41" s="124">
        <v>45859</v>
      </c>
      <c r="E41" s="177">
        <v>3441</v>
      </c>
      <c r="F41" s="180">
        <v>2553.1021346794114</v>
      </c>
    </row>
    <row r="42" spans="1:6" s="159" customFormat="1" ht="30">
      <c r="A42" s="158" t="s">
        <v>50</v>
      </c>
      <c r="B42" s="169">
        <v>3879.5</v>
      </c>
      <c r="C42" s="125">
        <v>161005945</v>
      </c>
      <c r="D42" s="124">
        <v>45859</v>
      </c>
      <c r="E42" s="177">
        <v>3419</v>
      </c>
      <c r="F42" s="180">
        <v>2733.8026206308609</v>
      </c>
    </row>
    <row r="43" spans="1:6" s="159" customFormat="1" ht="18.75">
      <c r="A43" s="158" t="s">
        <v>59</v>
      </c>
      <c r="B43" s="169">
        <v>1936.5</v>
      </c>
      <c r="C43" s="125">
        <v>151000213</v>
      </c>
      <c r="D43" s="124">
        <v>45860</v>
      </c>
      <c r="E43" s="179">
        <v>4150</v>
      </c>
      <c r="F43" s="180">
        <v>2785.9356465794549</v>
      </c>
    </row>
    <row r="44" spans="1:6" s="159" customFormat="1" ht="18.75">
      <c r="A44" s="158" t="s">
        <v>56</v>
      </c>
      <c r="B44" s="169">
        <v>1893.3</v>
      </c>
      <c r="C44" s="125">
        <v>151000213</v>
      </c>
      <c r="D44" s="124">
        <v>45860</v>
      </c>
      <c r="E44" s="179">
        <v>4150</v>
      </c>
      <c r="F44" s="180">
        <v>2785.9356465794549</v>
      </c>
    </row>
    <row r="45" spans="1:6" s="159" customFormat="1" ht="30">
      <c r="A45" s="158" t="s">
        <v>50</v>
      </c>
      <c r="B45" s="169">
        <v>3812.35</v>
      </c>
      <c r="C45" s="125">
        <v>151000902</v>
      </c>
      <c r="D45" s="124">
        <v>45860</v>
      </c>
      <c r="E45" s="177">
        <v>2818</v>
      </c>
      <c r="F45" s="180">
        <v>2175.4166393529849</v>
      </c>
    </row>
    <row r="46" spans="1:6" s="159" customFormat="1" ht="30">
      <c r="A46" s="158" t="s">
        <v>50</v>
      </c>
      <c r="B46" s="169">
        <v>3107.85</v>
      </c>
      <c r="C46" s="125">
        <v>151000901</v>
      </c>
      <c r="D46" s="124">
        <v>45860</v>
      </c>
      <c r="E46" s="177">
        <v>3719</v>
      </c>
      <c r="F46" s="180">
        <v>2049.9486581845395</v>
      </c>
    </row>
    <row r="47" spans="1:6" s="159" customFormat="1" ht="30">
      <c r="A47" s="158" t="s">
        <v>50</v>
      </c>
      <c r="B47" s="169">
        <v>3656.35</v>
      </c>
      <c r="C47" s="125">
        <v>161005948</v>
      </c>
      <c r="D47" s="124">
        <v>45862</v>
      </c>
      <c r="E47" s="179">
        <v>4150</v>
      </c>
      <c r="F47" s="180">
        <v>2267.7419487398547</v>
      </c>
    </row>
    <row r="48" spans="1:6" s="159" customFormat="1" ht="18.75">
      <c r="A48" s="158" t="s">
        <v>64</v>
      </c>
      <c r="B48" s="169">
        <v>1813.06</v>
      </c>
      <c r="C48" s="125">
        <v>151000504</v>
      </c>
      <c r="D48" s="124">
        <v>45861</v>
      </c>
      <c r="E48" s="177">
        <v>3821</v>
      </c>
      <c r="F48" s="180">
        <v>2175.0349374398456</v>
      </c>
    </row>
    <row r="49" spans="1:6" s="159" customFormat="1" ht="18.75">
      <c r="A49" s="158" t="s">
        <v>71</v>
      </c>
      <c r="B49" s="169">
        <v>1939.24</v>
      </c>
      <c r="C49" s="125">
        <v>151000504</v>
      </c>
      <c r="D49" s="124">
        <v>45861</v>
      </c>
      <c r="E49" s="177">
        <v>3133</v>
      </c>
      <c r="F49" s="180">
        <v>2018.2840637450199</v>
      </c>
    </row>
    <row r="50" spans="1:6" s="159" customFormat="1" ht="18.75">
      <c r="A50" s="158" t="s">
        <v>61</v>
      </c>
      <c r="B50" s="169">
        <v>2569.84</v>
      </c>
      <c r="C50" s="125">
        <v>161016466</v>
      </c>
      <c r="D50" s="124">
        <v>45861</v>
      </c>
      <c r="E50" s="179">
        <v>3550</v>
      </c>
      <c r="F50" s="180">
        <v>2785.8589338598226</v>
      </c>
    </row>
    <row r="51" spans="1:6" s="159" customFormat="1" ht="18.75">
      <c r="A51" s="158" t="s">
        <v>62</v>
      </c>
      <c r="B51" s="169">
        <v>1181.1600000000001</v>
      </c>
      <c r="C51" s="125">
        <v>161016466</v>
      </c>
      <c r="D51" s="124">
        <v>45861</v>
      </c>
      <c r="E51" s="179">
        <v>3550</v>
      </c>
      <c r="F51" s="180">
        <v>2785.8589338598226</v>
      </c>
    </row>
    <row r="52" spans="1:6" s="159" customFormat="1" ht="18.75">
      <c r="A52" s="158" t="s">
        <v>59</v>
      </c>
      <c r="B52" s="169">
        <v>3820.75</v>
      </c>
      <c r="C52" s="125">
        <v>151000214</v>
      </c>
      <c r="D52" s="124">
        <v>45863</v>
      </c>
      <c r="E52" s="179">
        <v>4150</v>
      </c>
      <c r="F52" s="180">
        <v>2927.2367313114059</v>
      </c>
    </row>
    <row r="53" spans="1:6" s="159" customFormat="1" ht="18.75">
      <c r="A53" s="158" t="s">
        <v>66</v>
      </c>
      <c r="B53" s="169">
        <v>3656.9</v>
      </c>
      <c r="C53" s="125">
        <v>161002571</v>
      </c>
      <c r="D53" s="124">
        <v>45863</v>
      </c>
      <c r="E53" s="179">
        <v>3550</v>
      </c>
      <c r="F53" s="180">
        <v>3057.5039377348357</v>
      </c>
    </row>
    <row r="54" spans="1:6" s="159" customFormat="1" ht="30">
      <c r="A54" s="158" t="s">
        <v>65</v>
      </c>
      <c r="B54" s="169">
        <v>3806.1</v>
      </c>
      <c r="C54" s="125">
        <v>161004981</v>
      </c>
      <c r="D54" s="124">
        <v>45864</v>
      </c>
      <c r="E54" s="179">
        <v>4150</v>
      </c>
      <c r="F54" s="180">
        <v>2945.7172087993249</v>
      </c>
    </row>
    <row r="55" spans="1:6" s="159" customFormat="1" ht="30">
      <c r="A55" s="158" t="s">
        <v>50</v>
      </c>
      <c r="B55" s="169">
        <v>3767.1</v>
      </c>
      <c r="C55" s="125">
        <v>161005952</v>
      </c>
      <c r="D55" s="124">
        <v>45864</v>
      </c>
      <c r="E55" s="179">
        <v>4150</v>
      </c>
      <c r="F55" s="180">
        <v>2716.937202049312</v>
      </c>
    </row>
    <row r="56" spans="1:6" s="159" customFormat="1" ht="30">
      <c r="A56" s="158" t="s">
        <v>65</v>
      </c>
      <c r="B56" s="169">
        <v>3620.85</v>
      </c>
      <c r="C56" s="125">
        <v>161004982</v>
      </c>
      <c r="D56" s="124">
        <v>45865</v>
      </c>
      <c r="E56" s="179">
        <v>4150</v>
      </c>
      <c r="F56" s="180">
        <v>2801.6889913266946</v>
      </c>
    </row>
    <row r="57" spans="1:6" s="159" customFormat="1" ht="18.75">
      <c r="A57" s="158" t="s">
        <v>62</v>
      </c>
      <c r="B57" s="169">
        <v>3718.3</v>
      </c>
      <c r="C57" s="125">
        <v>151001389</v>
      </c>
      <c r="D57" s="124">
        <v>45864</v>
      </c>
      <c r="E57" s="179">
        <v>3550</v>
      </c>
      <c r="F57" s="180">
        <v>3326.2807774675116</v>
      </c>
    </row>
    <row r="58" spans="1:6" s="159" customFormat="1" ht="18.75">
      <c r="A58" s="158" t="s">
        <v>61</v>
      </c>
      <c r="B58" s="169">
        <v>3305.75</v>
      </c>
      <c r="C58" s="125">
        <v>151001390</v>
      </c>
      <c r="D58" s="124">
        <v>45864</v>
      </c>
      <c r="E58" s="179">
        <v>3550</v>
      </c>
      <c r="F58" s="180">
        <v>2897.4438236688943</v>
      </c>
    </row>
    <row r="59" spans="1:6" s="159" customFormat="1" ht="30">
      <c r="A59" s="158" t="s">
        <v>65</v>
      </c>
      <c r="B59" s="169">
        <v>3475.2</v>
      </c>
      <c r="C59" s="125">
        <v>161004986</v>
      </c>
      <c r="D59" s="124">
        <v>45867</v>
      </c>
      <c r="E59" s="179">
        <v>4150</v>
      </c>
      <c r="F59" s="180">
        <v>2996.8828508287293</v>
      </c>
    </row>
    <row r="60" spans="1:6" s="159" customFormat="1" ht="18.75">
      <c r="A60" s="158" t="s">
        <v>66</v>
      </c>
      <c r="B60" s="169">
        <v>3585.85</v>
      </c>
      <c r="C60" s="125">
        <v>151000162</v>
      </c>
      <c r="D60" s="124">
        <v>45869</v>
      </c>
      <c r="E60" s="179">
        <v>3550</v>
      </c>
      <c r="F60" s="180">
        <v>3029.4231694082459</v>
      </c>
    </row>
    <row r="61" spans="1:6" s="159" customFormat="1" ht="18.75">
      <c r="A61" s="158" t="s">
        <v>61</v>
      </c>
      <c r="B61" s="169">
        <v>3594.2</v>
      </c>
      <c r="C61" s="125">
        <v>151001397</v>
      </c>
      <c r="D61" s="124">
        <v>45868</v>
      </c>
      <c r="E61" s="179">
        <v>3550</v>
      </c>
      <c r="F61" s="180">
        <v>3013.8976079923882</v>
      </c>
    </row>
    <row r="62" spans="1:6" s="159" customFormat="1" ht="18.75">
      <c r="A62" s="158" t="s">
        <v>51</v>
      </c>
      <c r="B62" s="169">
        <v>4061.45</v>
      </c>
      <c r="C62" s="125">
        <v>451000367</v>
      </c>
      <c r="D62" s="124">
        <v>45840</v>
      </c>
      <c r="E62" s="179">
        <v>3700</v>
      </c>
      <c r="F62" s="178">
        <v>3442</v>
      </c>
    </row>
    <row r="63" spans="1:6" s="159" customFormat="1" ht="18.75">
      <c r="A63" s="158" t="s">
        <v>51</v>
      </c>
      <c r="B63" s="169">
        <v>4059.45</v>
      </c>
      <c r="C63" s="125">
        <v>451000370</v>
      </c>
      <c r="D63" s="124">
        <v>45842</v>
      </c>
      <c r="E63" s="179">
        <v>3700</v>
      </c>
      <c r="F63" s="178">
        <v>3467</v>
      </c>
    </row>
    <row r="64" spans="1:6" s="159" customFormat="1" ht="18.75">
      <c r="A64" s="158" t="s">
        <v>51</v>
      </c>
      <c r="B64" s="169">
        <v>3879.5</v>
      </c>
      <c r="C64" s="125">
        <v>441000008</v>
      </c>
      <c r="D64" s="124">
        <v>45843</v>
      </c>
      <c r="E64" s="179">
        <v>3700</v>
      </c>
      <c r="F64" s="178">
        <v>3532</v>
      </c>
    </row>
    <row r="65" spans="1:6" s="159" customFormat="1" ht="18.75">
      <c r="A65" s="158" t="s">
        <v>51</v>
      </c>
      <c r="B65" s="169">
        <v>3881.65</v>
      </c>
      <c r="C65" s="125">
        <v>461000420</v>
      </c>
      <c r="D65" s="124">
        <v>45843</v>
      </c>
      <c r="E65" s="179">
        <v>3700</v>
      </c>
      <c r="F65" s="178">
        <v>3658</v>
      </c>
    </row>
    <row r="66" spans="1:6" s="159" customFormat="1" ht="18.75">
      <c r="A66" s="158" t="s">
        <v>51</v>
      </c>
      <c r="B66" s="169">
        <v>3880.25</v>
      </c>
      <c r="C66" s="125">
        <v>451000371</v>
      </c>
      <c r="D66" s="124">
        <v>45844</v>
      </c>
      <c r="E66" s="179">
        <v>3700</v>
      </c>
      <c r="F66" s="178">
        <v>3552</v>
      </c>
    </row>
    <row r="67" spans="1:6" s="159" customFormat="1" ht="18.75">
      <c r="A67" s="158" t="s">
        <v>51</v>
      </c>
      <c r="B67" s="169">
        <v>3771.85</v>
      </c>
      <c r="C67" s="125">
        <v>451000372</v>
      </c>
      <c r="D67" s="124">
        <v>45844</v>
      </c>
      <c r="E67" s="179">
        <v>3700</v>
      </c>
      <c r="F67" s="178">
        <v>3585</v>
      </c>
    </row>
    <row r="68" spans="1:6" s="159" customFormat="1" ht="18.75">
      <c r="A68" s="158" t="s">
        <v>51</v>
      </c>
      <c r="B68" s="169">
        <v>3933.85</v>
      </c>
      <c r="C68" s="125">
        <v>461000426</v>
      </c>
      <c r="D68" s="124">
        <v>45849</v>
      </c>
      <c r="E68" s="179">
        <v>3700</v>
      </c>
      <c r="F68" s="178">
        <v>3647</v>
      </c>
    </row>
    <row r="69" spans="1:6" s="159" customFormat="1" ht="18.75">
      <c r="A69" s="158" t="s">
        <v>51</v>
      </c>
      <c r="B69" s="169">
        <v>3930.5</v>
      </c>
      <c r="C69" s="125">
        <v>451000377</v>
      </c>
      <c r="D69" s="124">
        <v>45850</v>
      </c>
      <c r="E69" s="179">
        <v>3700</v>
      </c>
      <c r="F69" s="178">
        <v>3717</v>
      </c>
    </row>
    <row r="70" spans="1:6" s="159" customFormat="1" ht="18.75">
      <c r="A70" s="158" t="s">
        <v>51</v>
      </c>
      <c r="B70" s="169">
        <v>3949.05</v>
      </c>
      <c r="C70" s="125">
        <v>461000427</v>
      </c>
      <c r="D70" s="124">
        <v>45851</v>
      </c>
      <c r="E70" s="179">
        <v>3700</v>
      </c>
      <c r="F70" s="178">
        <v>3563</v>
      </c>
    </row>
    <row r="71" spans="1:6" s="159" customFormat="1" ht="18.75">
      <c r="A71" s="158" t="s">
        <v>51</v>
      </c>
      <c r="B71" s="169">
        <v>4015.1</v>
      </c>
      <c r="C71" s="125">
        <v>451000384</v>
      </c>
      <c r="D71" s="124" t="s">
        <v>73</v>
      </c>
      <c r="E71" s="179">
        <v>3700</v>
      </c>
      <c r="F71" s="180">
        <v>3069.7935800591467</v>
      </c>
    </row>
    <row r="72" spans="1:6" s="159" customFormat="1" ht="18.75">
      <c r="A72" s="158" t="s">
        <v>51</v>
      </c>
      <c r="B72" s="169">
        <v>3836.85</v>
      </c>
      <c r="C72" s="125">
        <v>461000431</v>
      </c>
      <c r="D72" s="124" t="s">
        <v>68</v>
      </c>
      <c r="E72" s="179">
        <v>3700</v>
      </c>
      <c r="F72" s="180">
        <v>3259.5941077233615</v>
      </c>
    </row>
    <row r="73" spans="1:6" s="159" customFormat="1" ht="18.75">
      <c r="A73" s="158" t="s">
        <v>51</v>
      </c>
      <c r="B73" s="169">
        <v>3913.95</v>
      </c>
      <c r="C73" s="125">
        <v>451000387</v>
      </c>
      <c r="D73" s="124">
        <v>45859</v>
      </c>
      <c r="E73" s="179">
        <v>3700</v>
      </c>
      <c r="F73" s="180">
        <v>3253.6908814862268</v>
      </c>
    </row>
    <row r="74" spans="1:6" s="159" customFormat="1" ht="18.75">
      <c r="A74" s="158" t="s">
        <v>51</v>
      </c>
      <c r="B74" s="169">
        <v>3951.15</v>
      </c>
      <c r="C74" s="125">
        <v>461000435</v>
      </c>
      <c r="D74" s="124">
        <v>45859</v>
      </c>
      <c r="E74" s="179">
        <v>3700</v>
      </c>
      <c r="F74" s="180">
        <v>3154.8286372852417</v>
      </c>
    </row>
    <row r="75" spans="1:6" s="159" customFormat="1" ht="18.75">
      <c r="A75" s="158" t="s">
        <v>51</v>
      </c>
      <c r="B75" s="169">
        <v>3676.2</v>
      </c>
      <c r="C75" s="125">
        <v>451000392</v>
      </c>
      <c r="D75" s="124">
        <v>45864</v>
      </c>
      <c r="E75" s="179">
        <v>3700</v>
      </c>
      <c r="F75" s="180">
        <v>3227.264372032801</v>
      </c>
    </row>
    <row r="76" spans="1:6" s="159" customFormat="1" ht="18.75">
      <c r="A76" s="158" t="s">
        <v>58</v>
      </c>
      <c r="B76" s="169">
        <v>3953.25</v>
      </c>
      <c r="C76" s="125">
        <v>461000005</v>
      </c>
      <c r="D76" s="124">
        <v>45838</v>
      </c>
      <c r="E76" s="179">
        <v>4400</v>
      </c>
      <c r="F76" s="178">
        <v>3546</v>
      </c>
    </row>
    <row r="77" spans="1:6" s="159" customFormat="1" ht="18.75">
      <c r="A77" s="158" t="s">
        <v>58</v>
      </c>
      <c r="B77" s="169">
        <v>3547.55</v>
      </c>
      <c r="C77" s="125">
        <v>451000007</v>
      </c>
      <c r="D77" s="124">
        <v>45841</v>
      </c>
      <c r="E77" s="179">
        <v>4450</v>
      </c>
      <c r="F77" s="178">
        <v>3647</v>
      </c>
    </row>
    <row r="78" spans="1:6" s="159" customFormat="1" ht="18.75">
      <c r="A78" s="158" t="s">
        <v>58</v>
      </c>
      <c r="B78" s="169">
        <v>3894</v>
      </c>
      <c r="C78" s="125">
        <v>461000006</v>
      </c>
      <c r="D78" s="124">
        <v>45851</v>
      </c>
      <c r="E78" s="179">
        <v>4450</v>
      </c>
      <c r="F78" s="178">
        <v>3377</v>
      </c>
    </row>
    <row r="79" spans="1:6" s="159" customFormat="1" ht="18.75">
      <c r="A79" s="158" t="s">
        <v>58</v>
      </c>
      <c r="B79" s="169">
        <v>3782.9</v>
      </c>
      <c r="C79" s="125">
        <v>461000007</v>
      </c>
      <c r="D79" s="124">
        <v>45855</v>
      </c>
      <c r="E79" s="179">
        <v>4450</v>
      </c>
      <c r="F79" s="178">
        <v>3403</v>
      </c>
    </row>
    <row r="80" spans="1:6" s="159" customFormat="1" ht="18.75">
      <c r="A80" s="158" t="s">
        <v>58</v>
      </c>
      <c r="B80" s="169">
        <v>3937.6</v>
      </c>
      <c r="C80" s="125">
        <v>461000008</v>
      </c>
      <c r="D80" s="124" t="s">
        <v>67</v>
      </c>
      <c r="E80" s="179">
        <v>4450</v>
      </c>
      <c r="F80" s="178">
        <v>3330</v>
      </c>
    </row>
    <row r="81" spans="1:11" s="159" customFormat="1" ht="18.75">
      <c r="A81" s="158" t="s">
        <v>58</v>
      </c>
      <c r="B81" s="169">
        <v>3910.95</v>
      </c>
      <c r="C81" s="125">
        <v>451000008</v>
      </c>
      <c r="D81" s="124">
        <v>45861</v>
      </c>
      <c r="E81" s="179">
        <v>4450</v>
      </c>
      <c r="F81" s="180">
        <v>3270.1543595263724</v>
      </c>
    </row>
    <row r="82" spans="1:11" ht="23.25" customHeight="1">
      <c r="A82" s="170"/>
      <c r="B82" s="171">
        <f>SUM(B4:B81)</f>
        <v>284097.59000000008</v>
      </c>
      <c r="C82" s="170"/>
      <c r="D82" s="170"/>
      <c r="E82" s="171">
        <f>SUMPRODUCT(E4:E81,$B4:$B81)/$B82</f>
        <v>3897.3809828704198</v>
      </c>
      <c r="F82" s="171">
        <f>SUMPRODUCT(F4:F81,$B4:$B81)/$B82</f>
        <v>3217.1435498684596</v>
      </c>
      <c r="G82" s="172"/>
      <c r="K82" s="173"/>
    </row>
    <row r="83" spans="1:11">
      <c r="B83" s="172"/>
    </row>
    <row r="84" spans="1:11" s="162" customFormat="1">
      <c r="A84" s="160" t="s">
        <v>80</v>
      </c>
      <c r="B84" s="161"/>
      <c r="C84" s="161"/>
      <c r="D84" s="161"/>
      <c r="E84" s="161"/>
      <c r="F84" s="161"/>
    </row>
    <row r="85" spans="1:11" s="161" customFormat="1">
      <c r="A85" s="182" t="s">
        <v>82</v>
      </c>
    </row>
    <row r="86" spans="1:11" s="161" customFormat="1">
      <c r="A86" s="182" t="s">
        <v>81</v>
      </c>
    </row>
    <row r="87" spans="1:11" s="162" customFormat="1">
      <c r="A87" s="182" t="s">
        <v>83</v>
      </c>
      <c r="B87" s="161"/>
      <c r="C87" s="161"/>
      <c r="D87" s="161"/>
      <c r="E87" s="161"/>
      <c r="F87" s="161"/>
    </row>
    <row r="88" spans="1:11" s="162" customFormat="1">
      <c r="A88" s="182" t="s">
        <v>84</v>
      </c>
      <c r="B88" s="161"/>
      <c r="C88" s="161"/>
      <c r="D88" s="161"/>
      <c r="E88" s="161"/>
      <c r="F88" s="161"/>
    </row>
    <row r="89" spans="1:11" s="163" customFormat="1">
      <c r="A89" s="211"/>
      <c r="B89" s="211"/>
      <c r="C89" s="211"/>
      <c r="D89" s="211"/>
      <c r="E89" s="211"/>
      <c r="F89" s="211"/>
    </row>
    <row r="90" spans="1:11" s="162" customFormat="1">
      <c r="A90" s="174"/>
    </row>
    <row r="91" spans="1:11" s="162" customFormat="1">
      <c r="A91" s="174"/>
    </row>
  </sheetData>
  <mergeCells count="2">
    <mergeCell ref="A1:F1"/>
    <mergeCell ref="A89:F89"/>
  </mergeCells>
  <pageMargins left="0.43307086614173229" right="0.23622047244094491" top="0.74803149606299213" bottom="0.74803149606299213" header="0.31496062992125984" footer="0.31496062992125984"/>
  <pageSetup paperSize="268" scale="32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660 CD</vt:lpstr>
      <vt:lpstr>660 GCV DETAILS</vt:lpstr>
      <vt:lpstr>'660 CD'!Print_Area</vt:lpstr>
      <vt:lpstr>'660 GCV DETAILS'!Print_Area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MANISHA BODADE</dc:creator>
  <cp:lastModifiedBy>Bhusawal47</cp:lastModifiedBy>
  <cp:revision/>
  <cp:lastPrinted>2025-08-05T03:45:37Z</cp:lastPrinted>
  <dcterms:created xsi:type="dcterms:W3CDTF">2006-09-16T00:00:00Z</dcterms:created>
  <dcterms:modified xsi:type="dcterms:W3CDTF">2025-12-23T11:22:30Z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DF25E0243B79489CA7B2F4AD9065D6C7_12</vt:lpwstr>
  </property>
  <property fmtid="{D5CDD505-2E9C-101B-9397-08002B2CF9AE}" pid="3" name="KSOProductBuildVer">
    <vt:lpwstr>1033-12.2.0.13085</vt:lpwstr>
  </property>
</Properties>
</file>