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hagencoo365-my.sharepoint.com/personal/btpscoalcord_mahagenco_in/Documents/FAC main/PART I/FY 2025-26/9. Dec-25/Other Section Work/"/>
    </mc:Choice>
  </mc:AlternateContent>
  <xr:revisionPtr revIDLastSave="4" documentId="13_ncr:1_{27253C57-49B4-44A2-9B9A-A9C5CC1066DB}" xr6:coauthVersionLast="47" xr6:coauthVersionMax="47" xr10:uidLastSave="{479A7BB9-CD89-4A5D-A5E1-0F77B6086286}"/>
  <bookViews>
    <workbookView xWindow="-120" yWindow="-120" windowWidth="29040" windowHeight="15720" tabRatio="833" activeTab="4" xr2:uid="{00000000-000D-0000-FFFF-FFFF00000000}"/>
  </bookViews>
  <sheets>
    <sheet name="CD 210" sheetId="228" r:id="rId1"/>
    <sheet name="GCV D 210" sheetId="227" r:id="rId2"/>
    <sheet name="500 C D" sheetId="8" r:id="rId3"/>
    <sheet name="500 GCV D" sheetId="9" r:id="rId4"/>
    <sheet name="660 CD Rev" sheetId="229" r:id="rId5"/>
    <sheet name="660 GCV Rev" sheetId="230" r:id="rId6"/>
    <sheet name="660 CD" sheetId="216" state="hidden" r:id="rId7"/>
    <sheet name="660 GCV D" sheetId="176" state="hidden" r:id="rId8"/>
  </sheets>
  <definedNames>
    <definedName name="_xlnm._FilterDatabase" localSheetId="3" hidden="1">'500 GCV D'!$F$1:$F$162</definedName>
    <definedName name="_xlnm._FilterDatabase" localSheetId="7" hidden="1">'660 GCV D'!$G$1:$G$91</definedName>
    <definedName name="_xlnm.Print_Area" localSheetId="2">'500 C D'!$B$5:$AC$36</definedName>
    <definedName name="_xlnm.Print_Area" localSheetId="3">'500 GCV D'!$B$1:$G$131</definedName>
    <definedName name="_xlnm.Print_Area" localSheetId="6">'660 CD'!$C$5:$T$24</definedName>
    <definedName name="_xlnm.Print_Area" localSheetId="7">'660 GCV D'!$B$1:$G$116</definedName>
    <definedName name="_xlnm.Print_Area" localSheetId="0">'CD 210'!$B$3:$T$25</definedName>
    <definedName name="_xlnm.Print_Area" localSheetId="1">'GCV D 210'!$B$1:$G$24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1" i="230" l="1"/>
  <c r="G81" i="230" s="1"/>
  <c r="E23" i="229"/>
  <c r="F22" i="229"/>
  <c r="F23" i="229" s="1"/>
  <c r="E22" i="229"/>
  <c r="J22" i="229" s="1"/>
  <c r="J23" i="229" s="1"/>
  <c r="K20" i="229"/>
  <c r="J14" i="229"/>
  <c r="J13" i="229"/>
  <c r="M13" i="229" s="1"/>
  <c r="M14" i="229" s="1"/>
  <c r="E13" i="229"/>
  <c r="F13" i="229" s="1"/>
  <c r="F14" i="229" s="1"/>
  <c r="S12" i="229"/>
  <c r="I21" i="229" s="1"/>
  <c r="M28" i="229" s="1"/>
  <c r="O12" i="229"/>
  <c r="R12" i="229" s="1"/>
  <c r="H21" i="229" s="1"/>
  <c r="S10" i="229"/>
  <c r="I19" i="229" s="1"/>
  <c r="R10" i="229"/>
  <c r="H19" i="229" s="1"/>
  <c r="H22" i="229" s="1"/>
  <c r="H23" i="229" s="1"/>
  <c r="O10" i="229"/>
  <c r="O13" i="229" s="1"/>
  <c r="O6" i="229"/>
  <c r="N6" i="229"/>
  <c r="N3" i="229" s="1"/>
  <c r="M5" i="229"/>
  <c r="P19" i="216"/>
  <c r="P19" i="228"/>
  <c r="E25" i="8"/>
  <c r="M27" i="229" l="1"/>
  <c r="I22" i="229"/>
  <c r="I23" i="229" s="1"/>
  <c r="P13" i="229"/>
  <c r="P14" i="229" s="1"/>
  <c r="S13" i="229"/>
  <c r="S14" i="229" s="1"/>
  <c r="R13" i="229"/>
  <c r="R14" i="229" s="1"/>
  <c r="K13" i="229"/>
  <c r="K14" i="229" s="1"/>
  <c r="L13" i="229"/>
  <c r="L14" i="229" s="1"/>
  <c r="O14" i="229"/>
  <c r="P10" i="229"/>
  <c r="Q12" i="229"/>
  <c r="G21" i="229" s="1"/>
  <c r="K21" i="229" s="1"/>
  <c r="H13" i="229"/>
  <c r="H14" i="229" s="1"/>
  <c r="N13" i="229"/>
  <c r="N14" i="229" s="1"/>
  <c r="E14" i="229"/>
  <c r="F81" i="230"/>
  <c r="P12" i="229"/>
  <c r="G13" i="229"/>
  <c r="G14" i="229" s="1"/>
  <c r="Q10" i="229"/>
  <c r="G19" i="229" s="1"/>
  <c r="I13" i="229"/>
  <c r="J25" i="8"/>
  <c r="AF21" i="8"/>
  <c r="AJ21" i="8" s="1"/>
  <c r="E10" i="8"/>
  <c r="AI14" i="8"/>
  <c r="AJ14" i="8"/>
  <c r="AH14" i="8"/>
  <c r="AF14" i="8"/>
  <c r="E10" i="228"/>
  <c r="O10" i="228"/>
  <c r="Q10" i="228"/>
  <c r="G22" i="229" l="1"/>
  <c r="G23" i="229" s="1"/>
  <c r="P19" i="229"/>
  <c r="K19" i="229"/>
  <c r="K22" i="229" s="1"/>
  <c r="K23" i="229" s="1"/>
  <c r="Q13" i="229"/>
  <c r="Q14" i="229" s="1"/>
  <c r="L23" i="229"/>
  <c r="M23" i="229" s="1"/>
  <c r="L25" i="229"/>
  <c r="N23" i="229"/>
  <c r="I14" i="229"/>
  <c r="AH21" i="8"/>
  <c r="AI21" i="8"/>
  <c r="H81" i="9" l="1"/>
  <c r="I20" i="8" l="1"/>
  <c r="I21" i="8"/>
  <c r="E22" i="8" l="1"/>
  <c r="S11" i="8"/>
  <c r="S12" i="8"/>
  <c r="R11" i="8"/>
  <c r="R12" i="8"/>
  <c r="Q11" i="8"/>
  <c r="Q12" i="8"/>
  <c r="O11" i="8"/>
  <c r="O12" i="8"/>
  <c r="I20" i="228" l="1"/>
  <c r="I21" i="228"/>
  <c r="H20" i="228"/>
  <c r="H21" i="228"/>
  <c r="G20" i="228"/>
  <c r="G21" i="228"/>
  <c r="O10" i="8" l="1"/>
  <c r="Q10" i="8" s="1"/>
  <c r="O12" i="228"/>
  <c r="Q12" i="228" s="1"/>
  <c r="R10" i="228"/>
  <c r="S10" i="228" l="1"/>
  <c r="S10" i="8"/>
  <c r="R10" i="8"/>
  <c r="C66" i="9"/>
  <c r="G66" i="9" l="1"/>
  <c r="F66" i="9"/>
  <c r="N6" i="216"/>
  <c r="J13" i="8" l="1"/>
  <c r="L13" i="8"/>
  <c r="J14" i="8"/>
  <c r="C81" i="176"/>
  <c r="E14" i="8" l="1"/>
  <c r="H20" i="8" l="1"/>
  <c r="F20" i="8"/>
  <c r="L14" i="8"/>
  <c r="G20" i="8" l="1"/>
  <c r="K20" i="8" l="1"/>
  <c r="C20" i="227"/>
  <c r="E13" i="216" l="1"/>
  <c r="J22" i="8" l="1"/>
  <c r="G81" i="176" l="1"/>
  <c r="F81" i="176" l="1"/>
  <c r="G20" i="227" l="1"/>
  <c r="F20" i="227" l="1"/>
  <c r="J23" i="228" l="1"/>
  <c r="E23" i="228"/>
  <c r="J22" i="228"/>
  <c r="E22" i="228"/>
  <c r="F22" i="228" s="1"/>
  <c r="F23" i="228" s="1"/>
  <c r="K21" i="228"/>
  <c r="K20" i="228"/>
  <c r="J14" i="228"/>
  <c r="J13" i="228"/>
  <c r="L13" i="228" s="1"/>
  <c r="L14" i="228" s="1"/>
  <c r="R12" i="228"/>
  <c r="E13" i="228"/>
  <c r="I13" i="228" s="1"/>
  <c r="O6" i="228"/>
  <c r="N6" i="228"/>
  <c r="M5" i="228"/>
  <c r="O14" i="228" l="1"/>
  <c r="S12" i="228"/>
  <c r="P12" i="228"/>
  <c r="P10" i="228"/>
  <c r="G19" i="228"/>
  <c r="O13" i="228"/>
  <c r="N3" i="228"/>
  <c r="F13" i="228"/>
  <c r="F14" i="228" s="1"/>
  <c r="G13" i="228"/>
  <c r="G14" i="228" s="1"/>
  <c r="E14" i="228"/>
  <c r="H13" i="228"/>
  <c r="H14" i="228" s="1"/>
  <c r="K13" i="228"/>
  <c r="K14" i="228" s="1"/>
  <c r="N13" i="228"/>
  <c r="N14" i="228" s="1"/>
  <c r="M13" i="228"/>
  <c r="M14" i="228" s="1"/>
  <c r="Q13" i="228" l="1"/>
  <c r="Q14" i="228" s="1"/>
  <c r="I19" i="228"/>
  <c r="H19" i="228"/>
  <c r="H22" i="228" s="1"/>
  <c r="H23" i="228" s="1"/>
  <c r="R13" i="228"/>
  <c r="R14" i="228" s="1"/>
  <c r="G22" i="228"/>
  <c r="G23" i="228" s="1"/>
  <c r="S13" i="228"/>
  <c r="S14" i="228" s="1"/>
  <c r="P13" i="228"/>
  <c r="P14" i="228" s="1"/>
  <c r="I14" i="228"/>
  <c r="I22" i="228" l="1"/>
  <c r="I23" i="228" s="1"/>
  <c r="K19" i="228"/>
  <c r="K22" i="228" s="1"/>
  <c r="K23" i="228" s="1"/>
  <c r="K24" i="228" l="1"/>
  <c r="L23" i="228"/>
  <c r="N23" i="228"/>
  <c r="E13" i="8"/>
  <c r="G13" i="8" s="1"/>
  <c r="M23" i="228" l="1"/>
  <c r="I13" i="8"/>
  <c r="H13" i="8"/>
  <c r="F13" i="8"/>
  <c r="E23" i="216" l="1"/>
  <c r="E22" i="216" l="1"/>
  <c r="J22" i="216" s="1"/>
  <c r="J23" i="216" s="1"/>
  <c r="K20" i="216"/>
  <c r="J14" i="216"/>
  <c r="J13" i="216"/>
  <c r="M13" i="216" s="1"/>
  <c r="M14" i="216" s="1"/>
  <c r="O12" i="216"/>
  <c r="Q12" i="216" s="1"/>
  <c r="G21" i="216" s="1"/>
  <c r="O10" i="216"/>
  <c r="O6" i="216"/>
  <c r="N3" i="216" s="1"/>
  <c r="M5" i="216"/>
  <c r="K13" i="216" l="1"/>
  <c r="K14" i="216" s="1"/>
  <c r="F22" i="216"/>
  <c r="F23" i="216" s="1"/>
  <c r="G13" i="216"/>
  <c r="G14" i="216" s="1"/>
  <c r="P12" i="216"/>
  <c r="O14" i="216"/>
  <c r="S12" i="216"/>
  <c r="I21" i="216" s="1"/>
  <c r="R12" i="216"/>
  <c r="H21" i="216" s="1"/>
  <c r="S10" i="216"/>
  <c r="I19" i="216" s="1"/>
  <c r="R10" i="216"/>
  <c r="H19" i="216" s="1"/>
  <c r="Q10" i="216"/>
  <c r="G19" i="216" s="1"/>
  <c r="P10" i="216"/>
  <c r="O13" i="216"/>
  <c r="F13" i="216"/>
  <c r="F14" i="216" s="1"/>
  <c r="L13" i="216"/>
  <c r="L14" i="216" s="1"/>
  <c r="I13" i="216"/>
  <c r="H13" i="216"/>
  <c r="H14" i="216" s="1"/>
  <c r="N13" i="216"/>
  <c r="N14" i="216" s="1"/>
  <c r="E14" i="216"/>
  <c r="K19" i="216" l="1"/>
  <c r="K22" i="216" s="1"/>
  <c r="K23" i="216" s="1"/>
  <c r="H22" i="216"/>
  <c r="H23" i="216" s="1"/>
  <c r="G22" i="216"/>
  <c r="G23" i="216" s="1"/>
  <c r="R13" i="216"/>
  <c r="R14" i="216" s="1"/>
  <c r="I22" i="216"/>
  <c r="I23" i="216" s="1"/>
  <c r="L25" i="216" s="1"/>
  <c r="Q13" i="216"/>
  <c r="Q14" i="216" s="1"/>
  <c r="P13" i="216"/>
  <c r="P14" i="216" s="1"/>
  <c r="S13" i="216"/>
  <c r="S14" i="216" s="1"/>
  <c r="I14" i="216"/>
  <c r="N23" i="216" l="1"/>
  <c r="L23" i="216"/>
  <c r="M23" i="216" l="1"/>
  <c r="J23" i="8" l="1"/>
  <c r="F21" i="8" l="1"/>
  <c r="F19" i="8"/>
  <c r="N13" i="8"/>
  <c r="N14" i="8" s="1"/>
  <c r="I14" i="8"/>
  <c r="O6" i="8"/>
  <c r="N6" i="8"/>
  <c r="M5" i="8"/>
  <c r="O14" i="8" l="1"/>
  <c r="O13" i="8"/>
  <c r="N3" i="8"/>
  <c r="G21" i="8"/>
  <c r="K13" i="8"/>
  <c r="K14" i="8" s="1"/>
  <c r="F14" i="8"/>
  <c r="I19" i="8"/>
  <c r="I25" i="8" s="1"/>
  <c r="F22" i="8"/>
  <c r="F23" i="8" s="1"/>
  <c r="G14" i="8"/>
  <c r="M13" i="8"/>
  <c r="M14" i="8" s="1"/>
  <c r="H14" i="8"/>
  <c r="E23" i="8"/>
  <c r="K21" i="8"/>
  <c r="L21" i="8" s="1"/>
  <c r="H21" i="8"/>
  <c r="Q13" i="8" l="1"/>
  <c r="Q14" i="8" s="1"/>
  <c r="G19" i="8"/>
  <c r="G25" i="8" s="1"/>
  <c r="S13" i="8"/>
  <c r="S14" i="8" s="1"/>
  <c r="H19" i="8"/>
  <c r="R13" i="8"/>
  <c r="R14" i="8" s="1"/>
  <c r="P13" i="8"/>
  <c r="P14" i="8"/>
  <c r="P19" i="8" l="1"/>
  <c r="G22" i="8"/>
  <c r="K19" i="8"/>
  <c r="L19" i="8" s="1"/>
  <c r="I22" i="8"/>
  <c r="H22" i="8"/>
  <c r="H23" i="8" s="1"/>
  <c r="I23" i="8" l="1"/>
  <c r="K24" i="8" s="1"/>
  <c r="K22" i="8"/>
  <c r="L22" i="8" s="1"/>
  <c r="G23" i="8"/>
  <c r="N23" i="8" l="1"/>
  <c r="N22" i="8" s="1"/>
  <c r="K23" i="8"/>
  <c r="L23" i="8" l="1"/>
  <c r="M23" i="8" s="1"/>
  <c r="M22" i="8" s="1"/>
</calcChain>
</file>

<file path=xl/sharedStrings.xml><?xml version="1.0" encoding="utf-8"?>
<sst xmlns="http://schemas.openxmlformats.org/spreadsheetml/2006/main" count="721" uniqueCount="100">
  <si>
    <t xml:space="preserve">Name </t>
  </si>
  <si>
    <t>Enter 1st day of reporting month  ===&gt;</t>
  </si>
  <si>
    <t>Year</t>
  </si>
  <si>
    <t>Days</t>
  </si>
  <si>
    <r>
      <rPr>
        <b/>
        <u/>
        <sz val="16"/>
        <color indexed="8"/>
        <rFont val="Calibri"/>
        <family val="2"/>
      </rPr>
      <t>Name of the TPS :</t>
    </r>
    <r>
      <rPr>
        <b/>
        <sz val="16"/>
        <color indexed="8"/>
        <rFont val="Calibri"/>
        <family val="2"/>
      </rPr>
      <t xml:space="preserve"> Bhusawal Thermal Power Station </t>
    </r>
  </si>
  <si>
    <t>PART I</t>
  </si>
  <si>
    <t>Month</t>
  </si>
  <si>
    <t>A</t>
  </si>
  <si>
    <t>Coal stock and receipt  for station</t>
  </si>
  <si>
    <t>S.N</t>
  </si>
  <si>
    <t>Source</t>
  </si>
  <si>
    <t>Opening coal stock</t>
  </si>
  <si>
    <t>Receipt</t>
  </si>
  <si>
    <t>Opening stock + Receipt</t>
  </si>
  <si>
    <t>Qty     (MT)</t>
  </si>
  <si>
    <t>Landed cost (Rs/MT)</t>
  </si>
  <si>
    <t>As billed Eq CV (loading end) Kcal/kg</t>
  </si>
  <si>
    <t xml:space="preserve"> Eq CV (Unloading end) Kcal/kg</t>
  </si>
  <si>
    <t>ARB CV (Kcal/kg)</t>
  </si>
  <si>
    <t>Qty (MT)</t>
  </si>
  <si>
    <t>Raw Coal</t>
  </si>
  <si>
    <t>Wash Coal</t>
  </si>
  <si>
    <t>Imported Coal</t>
  </si>
  <si>
    <t>Total</t>
  </si>
  <si>
    <t>B</t>
  </si>
  <si>
    <t>Coal Consumption details</t>
  </si>
  <si>
    <t>ARB CV after moisture correction (Kcal/kg)</t>
  </si>
  <si>
    <t>Bunkered CV tested at TPS (Kcal/kg)</t>
  </si>
  <si>
    <t>ARB CV allowable as per norm (Kcal/kg)</t>
  </si>
  <si>
    <t>Bunker CV allowable  as per norm (Kcal/kg)</t>
  </si>
  <si>
    <t>Add Gr slippage + M loss than allowable</t>
  </si>
  <si>
    <t>Add stack loss than allowable</t>
  </si>
  <si>
    <t>Cost Rs/MT</t>
  </si>
  <si>
    <t>Description</t>
  </si>
  <si>
    <t>Qty</t>
  </si>
  <si>
    <t>RR NO</t>
  </si>
  <si>
    <t>RR DATE / BILL DATE</t>
  </si>
  <si>
    <t>Loading End GCV (EM)</t>
  </si>
  <si>
    <t>Unloading End GCV (ARB)</t>
  </si>
  <si>
    <t>Raw Coal Opening Stock</t>
  </si>
  <si>
    <t>TRANSITION</t>
  </si>
  <si>
    <t>Stage IV</t>
  </si>
  <si>
    <t>660 MW</t>
  </si>
  <si>
    <t>Unit-6 (660 MW)</t>
  </si>
  <si>
    <t>Stage III</t>
  </si>
  <si>
    <t>Unit-4 &amp; 5</t>
  </si>
  <si>
    <t>Source/ Siding</t>
  </si>
  <si>
    <t>(750)</t>
  </si>
  <si>
    <t>stack loss (85)</t>
  </si>
  <si>
    <t>Stage II</t>
  </si>
  <si>
    <t>Unit-3</t>
  </si>
  <si>
    <t>210 MW GCV Details -Dec -2025</t>
  </si>
  <si>
    <t>500 MW GCV Details -Dec-2025</t>
  </si>
  <si>
    <t>660 MW GCV Details -Dec -2025</t>
  </si>
  <si>
    <t>DKSK</t>
  </si>
  <si>
    <t>Amlgmted Inder Kamptee Deep OC</t>
  </si>
  <si>
    <t>Singori OC Mine</t>
  </si>
  <si>
    <t>WANI</t>
  </si>
  <si>
    <t>Kolar Pimpri Extension OC Mine</t>
  </si>
  <si>
    <t>Junad OC Mine</t>
  </si>
  <si>
    <t>GGPP</t>
  </si>
  <si>
    <t>Pouni 2 &amp; 3 OC Mine</t>
  </si>
  <si>
    <t>Bhanegaon OC Mine</t>
  </si>
  <si>
    <t>Gondegaon Ghatrohna OC Mine</t>
  </si>
  <si>
    <t>Ukani Deep OC Mine</t>
  </si>
  <si>
    <t>GSG</t>
  </si>
  <si>
    <t>Mungoli  Nirguda OC Mine</t>
  </si>
  <si>
    <t>GGS</t>
  </si>
  <si>
    <t>Bellora Naigaon Deep OC Mine</t>
  </si>
  <si>
    <t>Penganga OC Mine</t>
  </si>
  <si>
    <t>CGM</t>
  </si>
  <si>
    <t>New Majri UG-OC Convrsion Mine</t>
  </si>
  <si>
    <t>Neeljay Deep OC Mine</t>
  </si>
  <si>
    <t>23.01.2025</t>
  </si>
  <si>
    <t>MCGB</t>
  </si>
  <si>
    <t>BELPAHAR OC</t>
  </si>
  <si>
    <t>BGCK</t>
  </si>
  <si>
    <t>BHATGAON UG</t>
  </si>
  <si>
    <t>14.11.2025</t>
  </si>
  <si>
    <t>NCSN</t>
  </si>
  <si>
    <t>NOWRAZABAD</t>
  </si>
  <si>
    <t>PCCM</t>
  </si>
  <si>
    <t>CREDIT NCPH (CHIRIMIRI)</t>
  </si>
  <si>
    <t>FWSM</t>
  </si>
  <si>
    <t>WANI,PENGANGA</t>
  </si>
  <si>
    <t>raw + wash</t>
  </si>
  <si>
    <t>Note:  Total 60 coal samples</t>
  </si>
  <si>
    <t>At loading end for raw coal26 wtd avg  are considered since results are awaited.</t>
  </si>
  <si>
    <t>At loading end for raw coal M/s IGI 34 results available till date</t>
  </si>
  <si>
    <t>At unloading end for Raw coal 29 BTPS analysis is considered since result awaited till date</t>
  </si>
  <si>
    <t xml:space="preserve">At unloading end for Raw coal 31 results third party Ravi Engeri Pvt. Ltd., </t>
  </si>
  <si>
    <t>At loading end for raw coal 27 wtd average are considered since results are awaited.</t>
  </si>
  <si>
    <t>Note:  Total 75 coal samples</t>
  </si>
  <si>
    <t>At loading end for raw coal M/s IGI 48 results available till date</t>
  </si>
  <si>
    <t xml:space="preserve">At unloading end for Raw coal 55 results third party Ravi Engeri Pvt. Ltd., </t>
  </si>
  <si>
    <t>At unloading end for Raw coal 20 BTPS analysis is considered since result awaited till date</t>
  </si>
  <si>
    <t>QTY transfer from 210 mw</t>
  </si>
  <si>
    <t>NO RECEIPT</t>
  </si>
  <si>
    <t>raw</t>
  </si>
  <si>
    <t>imp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</si>
</sst>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dd/mm/yyyy;@"/>
    <numFmt numFmtId="165" formatCode="#,##0.000"/>
    <numFmt numFmtId="166" formatCode="0_ "/>
    <numFmt numFmtId="167" formatCode="dd\.mm\.yyyy;@"/>
    <numFmt numFmtId="168" formatCode="dd/mmm/yyyy"/>
    <numFmt numFmtId="169" formatCode="0.000"/>
    <numFmt numFmtId="170" formatCode="0.000_ "/>
    <numFmt numFmtId="171" formatCode="0.0"/>
    <numFmt numFmtId="172" formatCode="[$-14009]dd\-mm\-yyyy;@"/>
  </numFmts>
  <fonts count="5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sz val="11"/>
      <color rgb="FF40404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  <font>
      <b/>
      <sz val="10"/>
      <name val="Times New Roman"/>
      <family val="1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Book Antiqua"/>
      <family val="1"/>
    </font>
    <font>
      <sz val="11"/>
      <color theme="1"/>
      <name val="Book Antiqua"/>
      <family val="1"/>
    </font>
    <font>
      <b/>
      <u/>
      <sz val="16"/>
      <color indexed="8"/>
      <name val="Calibri"/>
      <family val="2"/>
    </font>
    <font>
      <sz val="11"/>
      <color rgb="FFFF0000"/>
      <name val="Calibri"/>
      <family val="2"/>
      <scheme val="minor"/>
    </font>
    <font>
      <b/>
      <sz val="10"/>
      <color rgb="FFFF0000"/>
      <name val="Times New Roman"/>
      <family val="1"/>
    </font>
    <font>
      <sz val="11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Times New Roman"/>
      <family val="1"/>
    </font>
    <font>
      <sz val="16"/>
      <color rgb="FFC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rgb="FF404040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Bookman Old Style"/>
      <family val="1"/>
    </font>
    <font>
      <b/>
      <sz val="11"/>
      <color theme="1"/>
      <name val="Bookman Old Style"/>
      <family val="1"/>
    </font>
    <font>
      <sz val="11"/>
      <name val="Bookman Old Style"/>
    </font>
    <font>
      <sz val="11"/>
      <name val="Calibri"/>
    </font>
    <font>
      <b/>
      <sz val="11"/>
      <name val="Bookman Old Style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8901333658864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0691854609822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3" tint="0.799920651875362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4">
    <xf numFmtId="0" fontId="0" fillId="0" borderId="0"/>
    <xf numFmtId="0" fontId="35" fillId="0" borderId="0"/>
    <xf numFmtId="0" fontId="34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7" fillId="0" borderId="0"/>
    <xf numFmtId="0" fontId="34" fillId="0" borderId="0"/>
    <xf numFmtId="0" fontId="35" fillId="0" borderId="0"/>
    <xf numFmtId="0" fontId="34" fillId="0" borderId="0"/>
    <xf numFmtId="0" fontId="10" fillId="0" borderId="0"/>
    <xf numFmtId="0" fontId="45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93">
    <xf numFmtId="0" fontId="0" fillId="0" borderId="0" xfId="0"/>
    <xf numFmtId="0" fontId="15" fillId="0" borderId="0" xfId="9" applyFont="1"/>
    <xf numFmtId="0" fontId="17" fillId="0" borderId="5" xfId="13" applyFont="1" applyBorder="1" applyAlignment="1">
      <alignment horizontal="center" vertical="center" wrapText="1"/>
    </xf>
    <xf numFmtId="165" fontId="17" fillId="0" borderId="5" xfId="13" applyNumberFormat="1" applyFont="1" applyBorder="1" applyAlignment="1">
      <alignment horizontal="center" vertical="center" wrapText="1"/>
    </xf>
    <xf numFmtId="14" fontId="17" fillId="0" borderId="5" xfId="13" applyNumberFormat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17" fillId="0" borderId="5" xfId="12" applyFont="1" applyBorder="1" applyAlignment="1">
      <alignment horizontal="left" vertical="center" wrapText="1"/>
    </xf>
    <xf numFmtId="0" fontId="18" fillId="0" borderId="5" xfId="6" applyFont="1" applyBorder="1" applyAlignment="1">
      <alignment horizontal="center" vertical="center" wrapText="1"/>
    </xf>
    <xf numFmtId="2" fontId="20" fillId="0" borderId="4" xfId="12" applyNumberFormat="1" applyFont="1" applyBorder="1" applyAlignment="1">
      <alignment horizontal="center" vertical="center" wrapText="1"/>
    </xf>
    <xf numFmtId="0" fontId="20" fillId="0" borderId="4" xfId="12" applyFont="1" applyBorder="1" applyAlignment="1">
      <alignment vertical="center" wrapText="1"/>
    </xf>
    <xf numFmtId="14" fontId="20" fillId="0" borderId="4" xfId="12" applyNumberFormat="1" applyFont="1" applyBorder="1" applyAlignment="1">
      <alignment vertical="center" wrapText="1"/>
    </xf>
    <xf numFmtId="0" fontId="21" fillId="0" borderId="0" xfId="8" applyFont="1" applyAlignment="1">
      <alignment vertical="center"/>
    </xf>
    <xf numFmtId="0" fontId="34" fillId="0" borderId="0" xfId="4"/>
    <xf numFmtId="0" fontId="34" fillId="0" borderId="0" xfId="2"/>
    <xf numFmtId="0" fontId="24" fillId="0" borderId="0" xfId="2" applyFont="1" applyAlignment="1">
      <alignment horizontal="center"/>
    </xf>
    <xf numFmtId="168" fontId="25" fillId="0" borderId="0" xfId="2" applyNumberFormat="1" applyFont="1" applyAlignment="1">
      <alignment horizontal="center"/>
    </xf>
    <xf numFmtId="2" fontId="34" fillId="0" borderId="0" xfId="2" applyNumberFormat="1"/>
    <xf numFmtId="0" fontId="26" fillId="0" borderId="0" xfId="2" applyFont="1" applyAlignment="1">
      <alignment horizontal="left" vertical="center"/>
    </xf>
    <xf numFmtId="0" fontId="27" fillId="0" borderId="0" xfId="2" applyFont="1" applyAlignment="1">
      <alignment horizontal="center"/>
    </xf>
    <xf numFmtId="0" fontId="28" fillId="4" borderId="0" xfId="2" applyFont="1" applyFill="1" applyAlignment="1">
      <alignment horizontal="center"/>
    </xf>
    <xf numFmtId="0" fontId="27" fillId="0" borderId="0" xfId="2" applyFont="1"/>
    <xf numFmtId="1" fontId="34" fillId="0" borderId="0" xfId="2" applyNumberFormat="1"/>
    <xf numFmtId="0" fontId="14" fillId="0" borderId="10" xfId="2" applyFont="1" applyBorder="1" applyAlignment="1">
      <alignment horizontal="center" vertical="center" wrapText="1"/>
    </xf>
    <xf numFmtId="0" fontId="14" fillId="0" borderId="15" xfId="2" applyFont="1" applyBorder="1" applyAlignment="1">
      <alignment horizontal="center" vertical="center" wrapText="1"/>
    </xf>
    <xf numFmtId="0" fontId="14" fillId="0" borderId="11" xfId="2" applyFont="1" applyBorder="1" applyAlignment="1">
      <alignment horizontal="center" vertical="center" wrapText="1"/>
    </xf>
    <xf numFmtId="0" fontId="34" fillId="0" borderId="20" xfId="2" applyBorder="1" applyAlignment="1">
      <alignment horizontal="center"/>
    </xf>
    <xf numFmtId="0" fontId="34" fillId="0" borderId="21" xfId="2" applyBorder="1"/>
    <xf numFmtId="2" fontId="19" fillId="0" borderId="9" xfId="4" applyNumberFormat="1" applyFont="1" applyBorder="1" applyAlignment="1">
      <alignment horizontal="center" vertical="center"/>
    </xf>
    <xf numFmtId="1" fontId="19" fillId="2" borderId="8" xfId="4" applyNumberFormat="1" applyFont="1" applyFill="1" applyBorder="1" applyAlignment="1">
      <alignment horizontal="center" vertical="center"/>
    </xf>
    <xf numFmtId="0" fontId="34" fillId="0" borderId="2" xfId="2" applyBorder="1"/>
    <xf numFmtId="2" fontId="34" fillId="0" borderId="20" xfId="2" applyNumberFormat="1" applyBorder="1" applyAlignment="1">
      <alignment horizontal="center"/>
    </xf>
    <xf numFmtId="1" fontId="19" fillId="0" borderId="5" xfId="2" applyNumberFormat="1" applyFont="1" applyBorder="1" applyAlignment="1">
      <alignment horizontal="center" vertical="center"/>
    </xf>
    <xf numFmtId="1" fontId="34" fillId="0" borderId="5" xfId="2" applyNumberFormat="1" applyBorder="1" applyAlignment="1">
      <alignment horizontal="center"/>
    </xf>
    <xf numFmtId="1" fontId="34" fillId="0" borderId="5" xfId="4" applyNumberFormat="1" applyBorder="1" applyAlignment="1">
      <alignment horizontal="center"/>
    </xf>
    <xf numFmtId="1" fontId="15" fillId="0" borderId="5" xfId="2" applyNumberFormat="1" applyFont="1" applyBorder="1" applyAlignment="1">
      <alignment horizontal="center" vertical="center"/>
    </xf>
    <xf numFmtId="0" fontId="14" fillId="5" borderId="20" xfId="2" applyFont="1" applyFill="1" applyBorder="1" applyAlignment="1">
      <alignment horizontal="center"/>
    </xf>
    <xf numFmtId="0" fontId="14" fillId="5" borderId="2" xfId="2" applyFont="1" applyFill="1" applyBorder="1"/>
    <xf numFmtId="1" fontId="14" fillId="5" borderId="20" xfId="2" applyNumberFormat="1" applyFont="1" applyFill="1" applyBorder="1" applyAlignment="1">
      <alignment horizontal="center" vertical="center"/>
    </xf>
    <xf numFmtId="1" fontId="14" fillId="5" borderId="3" xfId="2" applyNumberFormat="1" applyFont="1" applyFill="1" applyBorder="1" applyAlignment="1">
      <alignment horizontal="center" vertical="center"/>
    </xf>
    <xf numFmtId="1" fontId="14" fillId="5" borderId="5" xfId="2" applyNumberFormat="1" applyFont="1" applyFill="1" applyBorder="1" applyAlignment="1">
      <alignment horizontal="center" vertical="center"/>
    </xf>
    <xf numFmtId="0" fontId="14" fillId="6" borderId="10" xfId="2" applyFont="1" applyFill="1" applyBorder="1" applyAlignment="1">
      <alignment horizontal="center"/>
    </xf>
    <xf numFmtId="0" fontId="14" fillId="6" borderId="22" xfId="2" applyFont="1" applyFill="1" applyBorder="1"/>
    <xf numFmtId="1" fontId="14" fillId="6" borderId="10" xfId="2" applyNumberFormat="1" applyFont="1" applyFill="1" applyBorder="1" applyAlignment="1">
      <alignment horizontal="center" vertical="center"/>
    </xf>
    <xf numFmtId="1" fontId="14" fillId="6" borderId="15" xfId="2" applyNumberFormat="1" applyFont="1" applyFill="1" applyBorder="1" applyAlignment="1">
      <alignment horizontal="center" vertical="center"/>
    </xf>
    <xf numFmtId="1" fontId="14" fillId="6" borderId="11" xfId="2" applyNumberFormat="1" applyFont="1" applyFill="1" applyBorder="1" applyAlignment="1">
      <alignment horizontal="center" vertical="center"/>
    </xf>
    <xf numFmtId="0" fontId="14" fillId="0" borderId="0" xfId="2" applyFont="1" applyAlignment="1">
      <alignment horizontal="center"/>
    </xf>
    <xf numFmtId="0" fontId="14" fillId="0" borderId="0" xfId="2" applyFont="1"/>
    <xf numFmtId="1" fontId="14" fillId="0" borderId="0" xfId="2" applyNumberFormat="1" applyFont="1" applyAlignment="1">
      <alignment horizontal="center" vertical="center"/>
    </xf>
    <xf numFmtId="0" fontId="27" fillId="0" borderId="23" xfId="2" applyFont="1" applyBorder="1"/>
    <xf numFmtId="0" fontId="14" fillId="0" borderId="5" xfId="2" applyFont="1" applyBorder="1" applyAlignment="1">
      <alignment horizontal="center" vertical="center" wrapText="1"/>
    </xf>
    <xf numFmtId="1" fontId="34" fillId="5" borderId="5" xfId="2" applyNumberFormat="1" applyFill="1" applyBorder="1" applyAlignment="1">
      <alignment horizontal="center" vertical="center"/>
    </xf>
    <xf numFmtId="0" fontId="14" fillId="6" borderId="14" xfId="2" applyFont="1" applyFill="1" applyBorder="1"/>
    <xf numFmtId="1" fontId="34" fillId="6" borderId="15" xfId="2" applyNumberFormat="1" applyFill="1" applyBorder="1" applyAlignment="1">
      <alignment horizontal="center" vertical="center"/>
    </xf>
    <xf numFmtId="1" fontId="34" fillId="6" borderId="11" xfId="2" applyNumberFormat="1" applyFill="1" applyBorder="1" applyAlignment="1">
      <alignment horizontal="center" vertical="center"/>
    </xf>
    <xf numFmtId="0" fontId="34" fillId="0" borderId="0" xfId="2" applyAlignment="1">
      <alignment horizontal="left" vertical="top" indent="1"/>
    </xf>
    <xf numFmtId="2" fontId="34" fillId="0" borderId="0" xfId="2" applyNumberFormat="1" applyAlignment="1">
      <alignment horizontal="center" vertical="center"/>
    </xf>
    <xf numFmtId="0" fontId="29" fillId="2" borderId="0" xfId="10" applyFont="1" applyFill="1" applyAlignment="1">
      <alignment horizontal="left" vertical="center" wrapText="1"/>
    </xf>
    <xf numFmtId="1" fontId="34" fillId="0" borderId="0" xfId="2" applyNumberFormat="1" applyAlignment="1">
      <alignment horizontal="center" vertical="center"/>
    </xf>
    <xf numFmtId="1" fontId="15" fillId="0" borderId="0" xfId="2" applyNumberFormat="1" applyFont="1"/>
    <xf numFmtId="0" fontId="16" fillId="0" borderId="1" xfId="2" applyFont="1" applyBorder="1" applyAlignment="1">
      <alignment horizontal="center" vertical="center"/>
    </xf>
    <xf numFmtId="17" fontId="16" fillId="0" borderId="1" xfId="2" applyNumberFormat="1" applyFont="1" applyBorder="1" applyAlignment="1">
      <alignment horizontal="center" vertical="center"/>
    </xf>
    <xf numFmtId="0" fontId="30" fillId="0" borderId="0" xfId="2" applyFont="1"/>
    <xf numFmtId="0" fontId="14" fillId="0" borderId="14" xfId="2" applyFont="1" applyBorder="1" applyAlignment="1">
      <alignment horizontal="center" vertical="center" wrapText="1"/>
    </xf>
    <xf numFmtId="0" fontId="14" fillId="0" borderId="31" xfId="2" applyFont="1" applyBorder="1" applyAlignment="1">
      <alignment horizontal="center" vertical="center" wrapText="1"/>
    </xf>
    <xf numFmtId="0" fontId="14" fillId="0" borderId="32" xfId="2" applyFont="1" applyBorder="1" applyAlignment="1">
      <alignment horizontal="center" vertical="center" wrapText="1"/>
    </xf>
    <xf numFmtId="0" fontId="14" fillId="0" borderId="12" xfId="2" applyFont="1" applyBorder="1" applyAlignment="1">
      <alignment horizontal="center" vertical="center" wrapText="1"/>
    </xf>
    <xf numFmtId="0" fontId="14" fillId="0" borderId="33" xfId="2" applyFont="1" applyBorder="1" applyAlignment="1">
      <alignment horizontal="center" vertical="center" wrapText="1"/>
    </xf>
    <xf numFmtId="1" fontId="19" fillId="2" borderId="13" xfId="4" applyNumberFormat="1" applyFont="1" applyFill="1" applyBorder="1" applyAlignment="1">
      <alignment horizontal="center" vertical="center"/>
    </xf>
    <xf numFmtId="166" fontId="19" fillId="2" borderId="17" xfId="4" applyNumberFormat="1" applyFont="1" applyFill="1" applyBorder="1" applyAlignment="1">
      <alignment horizontal="center" vertical="center"/>
    </xf>
    <xf numFmtId="2" fontId="34" fillId="0" borderId="16" xfId="2" applyNumberFormat="1" applyBorder="1" applyAlignment="1">
      <alignment horizontal="center" vertical="center"/>
    </xf>
    <xf numFmtId="1" fontId="34" fillId="0" borderId="4" xfId="2" applyNumberFormat="1" applyBorder="1" applyAlignment="1">
      <alignment horizontal="center" vertical="center"/>
    </xf>
    <xf numFmtId="1" fontId="34" fillId="0" borderId="34" xfId="4" applyNumberFormat="1" applyBorder="1" applyAlignment="1">
      <alignment horizontal="center"/>
    </xf>
    <xf numFmtId="2" fontId="19" fillId="0" borderId="3" xfId="2" applyNumberFormat="1" applyFont="1" applyBorder="1" applyAlignment="1">
      <alignment horizontal="center" vertical="center"/>
    </xf>
    <xf numFmtId="1" fontId="15" fillId="0" borderId="3" xfId="2" applyNumberFormat="1" applyFont="1" applyBorder="1" applyAlignment="1">
      <alignment horizontal="center" vertical="center"/>
    </xf>
    <xf numFmtId="1" fontId="19" fillId="0" borderId="3" xfId="2" applyNumberFormat="1" applyFont="1" applyBorder="1" applyAlignment="1">
      <alignment horizontal="center" vertical="center"/>
    </xf>
    <xf numFmtId="1" fontId="19" fillId="2" borderId="5" xfId="4" applyNumberFormat="1" applyFont="1" applyFill="1" applyBorder="1" applyAlignment="1">
      <alignment horizontal="center" vertical="center"/>
    </xf>
    <xf numFmtId="1" fontId="14" fillId="5" borderId="34" xfId="2" applyNumberFormat="1" applyFont="1" applyFill="1" applyBorder="1" applyAlignment="1">
      <alignment horizontal="center" vertical="center"/>
    </xf>
    <xf numFmtId="1" fontId="21" fillId="5" borderId="3" xfId="2" applyNumberFormat="1" applyFont="1" applyFill="1" applyBorder="1" applyAlignment="1">
      <alignment horizontal="center" vertical="center"/>
    </xf>
    <xf numFmtId="1" fontId="14" fillId="6" borderId="14" xfId="2" applyNumberFormat="1" applyFont="1" applyFill="1" applyBorder="1" applyAlignment="1">
      <alignment horizontal="center" vertical="center"/>
    </xf>
    <xf numFmtId="2" fontId="14" fillId="6" borderId="15" xfId="2" applyNumberFormat="1" applyFont="1" applyFill="1" applyBorder="1" applyAlignment="1">
      <alignment horizontal="center" vertical="center"/>
    </xf>
    <xf numFmtId="1" fontId="21" fillId="6" borderId="15" xfId="2" applyNumberFormat="1" applyFont="1" applyFill="1" applyBorder="1" applyAlignment="1">
      <alignment horizontal="center" vertical="center"/>
    </xf>
    <xf numFmtId="0" fontId="14" fillId="0" borderId="0" xfId="2" applyFont="1" applyAlignment="1">
      <alignment horizontal="center" vertical="center"/>
    </xf>
    <xf numFmtId="1" fontId="34" fillId="2" borderId="5" xfId="2" applyNumberFormat="1" applyFill="1" applyBorder="1" applyAlignment="1">
      <alignment horizontal="center" vertical="center"/>
    </xf>
    <xf numFmtId="1" fontId="34" fillId="0" borderId="5" xfId="2" applyNumberFormat="1" applyBorder="1" applyAlignment="1">
      <alignment horizontal="center" vertical="center"/>
    </xf>
    <xf numFmtId="2" fontId="34" fillId="0" borderId="5" xfId="2" applyNumberFormat="1" applyBorder="1" applyAlignment="1">
      <alignment horizontal="center" vertical="center"/>
    </xf>
    <xf numFmtId="2" fontId="34" fillId="0" borderId="5" xfId="2" applyNumberFormat="1" applyBorder="1" applyAlignment="1">
      <alignment horizontal="center"/>
    </xf>
    <xf numFmtId="1" fontId="34" fillId="0" borderId="5" xfId="2" applyNumberFormat="1" applyBorder="1"/>
    <xf numFmtId="1" fontId="34" fillId="6" borderId="35" xfId="2" applyNumberFormat="1" applyFill="1" applyBorder="1" applyAlignment="1">
      <alignment horizontal="center" vertical="center"/>
    </xf>
    <xf numFmtId="1" fontId="34" fillId="0" borderId="0" xfId="4" applyNumberFormat="1"/>
    <xf numFmtId="0" fontId="31" fillId="0" borderId="0" xfId="2" applyFont="1"/>
    <xf numFmtId="1" fontId="34" fillId="0" borderId="37" xfId="2" applyNumberFormat="1" applyBorder="1" applyAlignment="1">
      <alignment horizontal="center" vertical="center"/>
    </xf>
    <xf numFmtId="1" fontId="32" fillId="0" borderId="0" xfId="2" applyNumberFormat="1" applyFont="1" applyAlignment="1">
      <alignment horizontal="center" vertical="center"/>
    </xf>
    <xf numFmtId="14" fontId="17" fillId="0" borderId="4" xfId="12" applyNumberFormat="1" applyFont="1" applyBorder="1" applyAlignment="1">
      <alignment vertical="center" wrapText="1"/>
    </xf>
    <xf numFmtId="168" fontId="33" fillId="3" borderId="0" xfId="2" applyNumberFormat="1" applyFont="1" applyFill="1" applyAlignment="1">
      <alignment horizontal="center"/>
    </xf>
    <xf numFmtId="0" fontId="14" fillId="0" borderId="6" xfId="2" applyFont="1" applyBorder="1" applyAlignment="1">
      <alignment horizontal="center" vertical="center" wrapText="1"/>
    </xf>
    <xf numFmtId="0" fontId="14" fillId="0" borderId="38" xfId="2" applyFont="1" applyBorder="1" applyAlignment="1">
      <alignment horizontal="center" vertical="center" wrapText="1"/>
    </xf>
    <xf numFmtId="0" fontId="14" fillId="0" borderId="7" xfId="2" applyFont="1" applyBorder="1" applyAlignment="1">
      <alignment horizontal="center" vertical="center" wrapText="1"/>
    </xf>
    <xf numFmtId="2" fontId="19" fillId="0" borderId="20" xfId="4" applyNumberFormat="1" applyFont="1" applyBorder="1" applyAlignment="1">
      <alignment horizontal="center" vertical="center"/>
    </xf>
    <xf numFmtId="2" fontId="19" fillId="0" borderId="20" xfId="2" applyNumberFormat="1" applyFont="1" applyBorder="1" applyAlignment="1">
      <alignment horizontal="center" vertical="center"/>
    </xf>
    <xf numFmtId="1" fontId="14" fillId="5" borderId="10" xfId="2" applyNumberFormat="1" applyFont="1" applyFill="1" applyBorder="1" applyAlignment="1">
      <alignment horizontal="center" vertical="center"/>
    </xf>
    <xf numFmtId="1" fontId="14" fillId="5" borderId="11" xfId="2" applyNumberFormat="1" applyFont="1" applyFill="1" applyBorder="1" applyAlignment="1">
      <alignment horizontal="center" vertical="center"/>
    </xf>
    <xf numFmtId="1" fontId="14" fillId="6" borderId="31" xfId="2" applyNumberFormat="1" applyFont="1" applyFill="1" applyBorder="1" applyAlignment="1">
      <alignment horizontal="center" vertical="center"/>
    </xf>
    <xf numFmtId="1" fontId="14" fillId="6" borderId="32" xfId="2" applyNumberFormat="1" applyFont="1" applyFill="1" applyBorder="1" applyAlignment="1">
      <alignment horizontal="center" vertical="center"/>
    </xf>
    <xf numFmtId="1" fontId="14" fillId="6" borderId="12" xfId="2" applyNumberFormat="1" applyFont="1" applyFill="1" applyBorder="1" applyAlignment="1">
      <alignment horizontal="center" vertical="center"/>
    </xf>
    <xf numFmtId="0" fontId="0" fillId="0" borderId="37" xfId="2" applyFont="1" applyBorder="1"/>
    <xf numFmtId="1" fontId="15" fillId="0" borderId="0" xfId="9" applyNumberFormat="1" applyFont="1"/>
    <xf numFmtId="0" fontId="14" fillId="0" borderId="39" xfId="2" applyFont="1" applyBorder="1" applyAlignment="1">
      <alignment horizontal="center" vertical="center" wrapText="1"/>
    </xf>
    <xf numFmtId="166" fontId="19" fillId="0" borderId="5" xfId="2" applyNumberFormat="1" applyFont="1" applyBorder="1" applyAlignment="1">
      <alignment horizontal="center" vertical="center"/>
    </xf>
    <xf numFmtId="1" fontId="19" fillId="0" borderId="34" xfId="2" applyNumberFormat="1" applyFont="1" applyBorder="1" applyAlignment="1">
      <alignment horizontal="center" vertical="center"/>
    </xf>
    <xf numFmtId="1" fontId="14" fillId="5" borderId="14" xfId="2" applyNumberFormat="1" applyFont="1" applyFill="1" applyBorder="1" applyAlignment="1">
      <alignment horizontal="center" vertical="center"/>
    </xf>
    <xf numFmtId="1" fontId="14" fillId="6" borderId="33" xfId="2" applyNumberFormat="1" applyFont="1" applyFill="1" applyBorder="1" applyAlignment="1">
      <alignment horizontal="center" vertical="center"/>
    </xf>
    <xf numFmtId="2" fontId="14" fillId="6" borderId="10" xfId="2" applyNumberFormat="1" applyFont="1" applyFill="1" applyBorder="1" applyAlignment="1">
      <alignment horizontal="center" vertical="center"/>
    </xf>
    <xf numFmtId="169" fontId="14" fillId="0" borderId="0" xfId="2" applyNumberFormat="1" applyFont="1" applyAlignment="1">
      <alignment horizontal="center" vertical="center"/>
    </xf>
    <xf numFmtId="0" fontId="39" fillId="0" borderId="0" xfId="2" applyFont="1"/>
    <xf numFmtId="1" fontId="19" fillId="2" borderId="5" xfId="0" applyNumberFormat="1" applyFont="1" applyFill="1" applyBorder="1" applyAlignment="1">
      <alignment horizontal="center"/>
    </xf>
    <xf numFmtId="0" fontId="34" fillId="0" borderId="0" xfId="2" applyAlignment="1">
      <alignment horizontal="right"/>
    </xf>
    <xf numFmtId="0" fontId="15" fillId="0" borderId="0" xfId="2" applyFont="1"/>
    <xf numFmtId="0" fontId="40" fillId="0" borderId="0" xfId="5" applyFont="1"/>
    <xf numFmtId="169" fontId="15" fillId="0" borderId="0" xfId="9" applyNumberFormat="1" applyFont="1"/>
    <xf numFmtId="170" fontId="34" fillId="0" borderId="0" xfId="2" applyNumberFormat="1" applyAlignment="1">
      <alignment horizontal="center" vertical="center"/>
    </xf>
    <xf numFmtId="169" fontId="14" fillId="6" borderId="11" xfId="2" applyNumberFormat="1" applyFont="1" applyFill="1" applyBorder="1" applyAlignment="1">
      <alignment horizontal="center" vertical="center"/>
    </xf>
    <xf numFmtId="2" fontId="14" fillId="0" borderId="0" xfId="2" applyNumberFormat="1" applyFont="1" applyAlignment="1">
      <alignment horizontal="center" vertical="center"/>
    </xf>
    <xf numFmtId="2" fontId="14" fillId="5" borderId="34" xfId="2" applyNumberFormat="1" applyFont="1" applyFill="1" applyBorder="1" applyAlignment="1">
      <alignment horizontal="center" vertical="center"/>
    </xf>
    <xf numFmtId="2" fontId="14" fillId="2" borderId="5" xfId="14" applyNumberFormat="1" applyFont="1" applyFill="1" applyBorder="1" applyAlignment="1">
      <alignment horizontal="center"/>
    </xf>
    <xf numFmtId="1" fontId="34" fillId="0" borderId="17" xfId="2" applyNumberFormat="1" applyBorder="1" applyAlignment="1">
      <alignment horizontal="center" vertical="center"/>
    </xf>
    <xf numFmtId="1" fontId="34" fillId="3" borderId="0" xfId="2" applyNumberFormat="1" applyFill="1"/>
    <xf numFmtId="1" fontId="34" fillId="3" borderId="0" xfId="2" applyNumberFormat="1" applyFill="1" applyAlignment="1">
      <alignment horizontal="left"/>
    </xf>
    <xf numFmtId="171" fontId="34" fillId="0" borderId="0" xfId="2" applyNumberFormat="1"/>
    <xf numFmtId="0" fontId="14" fillId="0" borderId="40" xfId="2" applyFont="1" applyBorder="1" applyAlignment="1">
      <alignment horizontal="center" vertical="center" wrapText="1"/>
    </xf>
    <xf numFmtId="0" fontId="14" fillId="0" borderId="41" xfId="2" applyFont="1" applyBorder="1" applyAlignment="1">
      <alignment horizontal="center" vertical="center" wrapText="1"/>
    </xf>
    <xf numFmtId="0" fontId="14" fillId="0" borderId="42" xfId="2" applyFont="1" applyBorder="1" applyAlignment="1">
      <alignment horizontal="center" vertical="center" wrapText="1"/>
    </xf>
    <xf numFmtId="0" fontId="14" fillId="0" borderId="43" xfId="2" applyFont="1" applyBorder="1" applyAlignment="1">
      <alignment horizontal="center" vertical="center" wrapText="1"/>
    </xf>
    <xf numFmtId="1" fontId="34" fillId="0" borderId="0" xfId="2" applyNumberFormat="1" applyAlignment="1">
      <alignment vertical="center"/>
    </xf>
    <xf numFmtId="0" fontId="34" fillId="0" borderId="0" xfId="2" applyAlignment="1">
      <alignment vertical="center"/>
    </xf>
    <xf numFmtId="0" fontId="34" fillId="0" borderId="20" xfId="2" applyBorder="1" applyAlignment="1">
      <alignment horizontal="center" vertical="center"/>
    </xf>
    <xf numFmtId="0" fontId="34" fillId="0" borderId="21" xfId="2" applyBorder="1" applyAlignment="1">
      <alignment vertical="center"/>
    </xf>
    <xf numFmtId="1" fontId="34" fillId="0" borderId="8" xfId="4" applyNumberFormat="1" applyBorder="1" applyAlignment="1">
      <alignment horizontal="center" vertical="center"/>
    </xf>
    <xf numFmtId="0" fontId="34" fillId="0" borderId="2" xfId="2" applyBorder="1" applyAlignment="1">
      <alignment vertical="center"/>
    </xf>
    <xf numFmtId="1" fontId="34" fillId="0" borderId="5" xfId="4" applyNumberFormat="1" applyBorder="1" applyAlignment="1">
      <alignment horizontal="center" vertical="center"/>
    </xf>
    <xf numFmtId="1" fontId="34" fillId="0" borderId="34" xfId="4" applyNumberFormat="1" applyBorder="1" applyAlignment="1">
      <alignment horizontal="center" vertical="center"/>
    </xf>
    <xf numFmtId="1" fontId="19" fillId="0" borderId="5" xfId="0" applyNumberFormat="1" applyFont="1" applyBorder="1" applyAlignment="1">
      <alignment horizontal="center" vertical="center"/>
    </xf>
    <xf numFmtId="0" fontId="14" fillId="5" borderId="20" xfId="2" applyFont="1" applyFill="1" applyBorder="1" applyAlignment="1">
      <alignment horizontal="center" vertical="center"/>
    </xf>
    <xf numFmtId="0" fontId="14" fillId="5" borderId="2" xfId="2" applyFont="1" applyFill="1" applyBorder="1" applyAlignment="1">
      <alignment vertical="center"/>
    </xf>
    <xf numFmtId="0" fontId="14" fillId="6" borderId="10" xfId="2" applyFont="1" applyFill="1" applyBorder="1" applyAlignment="1">
      <alignment horizontal="center" vertical="center"/>
    </xf>
    <xf numFmtId="0" fontId="14" fillId="6" borderId="14" xfId="2" applyFont="1" applyFill="1" applyBorder="1" applyAlignment="1">
      <alignment vertical="center"/>
    </xf>
    <xf numFmtId="1" fontId="14" fillId="2" borderId="0" xfId="2" applyNumberFormat="1" applyFont="1" applyFill="1" applyAlignment="1">
      <alignment horizontal="center" vertical="center"/>
    </xf>
    <xf numFmtId="166" fontId="14" fillId="2" borderId="0" xfId="2" applyNumberFormat="1" applyFont="1" applyFill="1" applyAlignment="1">
      <alignment horizontal="center" vertical="center"/>
    </xf>
    <xf numFmtId="0" fontId="41" fillId="0" borderId="0" xfId="9" applyFont="1"/>
    <xf numFmtId="0" fontId="41" fillId="0" borderId="0" xfId="2" applyFont="1"/>
    <xf numFmtId="0" fontId="41" fillId="0" borderId="0" xfId="8" applyFont="1" applyAlignment="1">
      <alignment horizontal="left"/>
    </xf>
    <xf numFmtId="1" fontId="41" fillId="0" borderId="0" xfId="2" applyNumberFormat="1" applyFont="1"/>
    <xf numFmtId="169" fontId="41" fillId="0" borderId="0" xfId="2" applyNumberFormat="1" applyFont="1"/>
    <xf numFmtId="0" fontId="41" fillId="0" borderId="0" xfId="2" applyFont="1" applyAlignment="1">
      <alignment horizontal="right"/>
    </xf>
    <xf numFmtId="1" fontId="41" fillId="0" borderId="0" xfId="2" applyNumberFormat="1" applyFont="1" applyAlignment="1">
      <alignment horizontal="right"/>
    </xf>
    <xf numFmtId="0" fontId="41" fillId="0" borderId="0" xfId="2" applyFont="1" applyAlignment="1">
      <alignment horizontal="center"/>
    </xf>
    <xf numFmtId="0" fontId="41" fillId="0" borderId="0" xfId="5" applyFont="1"/>
    <xf numFmtId="166" fontId="41" fillId="0" borderId="0" xfId="2" applyNumberFormat="1" applyFont="1"/>
    <xf numFmtId="0" fontId="41" fillId="0" borderId="0" xfId="9" applyFont="1" applyAlignment="1">
      <alignment horizontal="right"/>
    </xf>
    <xf numFmtId="167" fontId="41" fillId="0" borderId="0" xfId="7" applyNumberFormat="1" applyFont="1"/>
    <xf numFmtId="0" fontId="41" fillId="0" borderId="0" xfId="7" applyFont="1" applyAlignment="1">
      <alignment horizontal="center"/>
    </xf>
    <xf numFmtId="1" fontId="41" fillId="0" borderId="0" xfId="7" applyNumberFormat="1" applyFont="1" applyAlignment="1">
      <alignment horizontal="center"/>
    </xf>
    <xf numFmtId="1" fontId="34" fillId="2" borderId="5" xfId="4" applyNumberFormat="1" applyFill="1" applyBorder="1" applyAlignment="1">
      <alignment horizontal="center" vertical="center"/>
    </xf>
    <xf numFmtId="1" fontId="34" fillId="2" borderId="34" xfId="4" applyNumberFormat="1" applyFill="1" applyBorder="1" applyAlignment="1">
      <alignment horizontal="center" vertical="center"/>
    </xf>
    <xf numFmtId="1" fontId="34" fillId="2" borderId="5" xfId="2" applyNumberFormat="1" applyFill="1" applyBorder="1" applyAlignment="1">
      <alignment horizontal="center"/>
    </xf>
    <xf numFmtId="1" fontId="34" fillId="2" borderId="34" xfId="2" applyNumberFormat="1" applyFill="1" applyBorder="1" applyAlignment="1">
      <alignment horizontal="center"/>
    </xf>
    <xf numFmtId="1" fontId="19" fillId="2" borderId="5" xfId="2" applyNumberFormat="1" applyFont="1" applyFill="1" applyBorder="1" applyAlignment="1">
      <alignment horizontal="center" vertical="center"/>
    </xf>
    <xf numFmtId="166" fontId="34" fillId="0" borderId="0" xfId="2" applyNumberFormat="1" applyAlignment="1">
      <alignment horizontal="center" vertical="center"/>
    </xf>
    <xf numFmtId="0" fontId="15" fillId="3" borderId="0" xfId="9" applyFont="1" applyFill="1"/>
    <xf numFmtId="1" fontId="34" fillId="2" borderId="0" xfId="2" applyNumberFormat="1" applyFill="1" applyAlignment="1">
      <alignment horizontal="center" vertical="center"/>
    </xf>
    <xf numFmtId="1" fontId="34" fillId="2" borderId="0" xfId="2" applyNumberFormat="1" applyFill="1"/>
    <xf numFmtId="1" fontId="15" fillId="2" borderId="0" xfId="9" applyNumberFormat="1" applyFont="1" applyFill="1"/>
    <xf numFmtId="1" fontId="41" fillId="0" borderId="0" xfId="9" applyNumberFormat="1" applyFont="1"/>
    <xf numFmtId="0" fontId="34" fillId="2" borderId="0" xfId="2" applyFill="1"/>
    <xf numFmtId="1" fontId="21" fillId="2" borderId="5" xfId="2" applyNumberFormat="1" applyFont="1" applyFill="1" applyBorder="1" applyAlignment="1">
      <alignment horizontal="center" vertical="center"/>
    </xf>
    <xf numFmtId="0" fontId="21" fillId="2" borderId="5" xfId="2" applyFont="1" applyFill="1" applyBorder="1" applyAlignment="1">
      <alignment horizontal="center"/>
    </xf>
    <xf numFmtId="166" fontId="21" fillId="2" borderId="5" xfId="2" applyNumberFormat="1" applyFont="1" applyFill="1" applyBorder="1" applyAlignment="1">
      <alignment horizontal="center"/>
    </xf>
    <xf numFmtId="1" fontId="21" fillId="2" borderId="5" xfId="2" applyNumberFormat="1" applyFont="1" applyFill="1" applyBorder="1" applyAlignment="1">
      <alignment horizontal="center"/>
    </xf>
    <xf numFmtId="1" fontId="21" fillId="2" borderId="5" xfId="4" applyNumberFormat="1" applyFont="1" applyFill="1" applyBorder="1" applyAlignment="1">
      <alignment horizontal="center"/>
    </xf>
    <xf numFmtId="0" fontId="14" fillId="0" borderId="16" xfId="2" applyFont="1" applyBorder="1" applyAlignment="1">
      <alignment horizontal="center" vertical="center" wrapText="1"/>
    </xf>
    <xf numFmtId="0" fontId="14" fillId="0" borderId="17" xfId="2" applyFont="1" applyBorder="1" applyAlignment="1">
      <alignment horizontal="center" vertical="center" wrapText="1"/>
    </xf>
    <xf numFmtId="0" fontId="14" fillId="0" borderId="4" xfId="2" applyFont="1" applyBorder="1" applyAlignment="1">
      <alignment horizontal="center" vertical="center" wrapText="1"/>
    </xf>
    <xf numFmtId="1" fontId="19" fillId="0" borderId="4" xfId="2" applyNumberFormat="1" applyFont="1" applyBorder="1" applyAlignment="1">
      <alignment horizontal="center" vertical="center"/>
    </xf>
    <xf numFmtId="0" fontId="14" fillId="9" borderId="20" xfId="2" applyFont="1" applyFill="1" applyBorder="1" applyAlignment="1">
      <alignment horizontal="center"/>
    </xf>
    <xf numFmtId="0" fontId="14" fillId="9" borderId="34" xfId="2" applyFont="1" applyFill="1" applyBorder="1"/>
    <xf numFmtId="2" fontId="15" fillId="0" borderId="0" xfId="2" applyNumberFormat="1" applyFont="1"/>
    <xf numFmtId="2" fontId="14" fillId="6" borderId="11" xfId="2" applyNumberFormat="1" applyFont="1" applyFill="1" applyBorder="1" applyAlignment="1">
      <alignment horizontal="center" vertical="center"/>
    </xf>
    <xf numFmtId="0" fontId="17" fillId="2" borderId="5" xfId="1" applyFont="1" applyFill="1" applyBorder="1" applyAlignment="1">
      <alignment horizontal="center" vertical="center" wrapText="1"/>
    </xf>
    <xf numFmtId="1" fontId="14" fillId="2" borderId="5" xfId="14" applyNumberFormat="1" applyFont="1" applyFill="1" applyBorder="1" applyAlignment="1">
      <alignment horizontal="center" vertical="center"/>
    </xf>
    <xf numFmtId="170" fontId="20" fillId="2" borderId="4" xfId="12" applyNumberFormat="1" applyFont="1" applyFill="1" applyBorder="1" applyAlignment="1">
      <alignment horizontal="center" vertical="center" wrapText="1"/>
    </xf>
    <xf numFmtId="166" fontId="20" fillId="2" borderId="0" xfId="12" applyNumberFormat="1" applyFont="1" applyFill="1" applyAlignment="1">
      <alignment horizontal="center" vertical="center" wrapText="1"/>
    </xf>
    <xf numFmtId="0" fontId="15" fillId="2" borderId="0" xfId="6" applyFont="1" applyFill="1" applyAlignment="1">
      <alignment vertical="center" wrapText="1"/>
    </xf>
    <xf numFmtId="0" fontId="23" fillId="2" borderId="0" xfId="6" applyFont="1" applyFill="1" applyAlignment="1">
      <alignment horizontal="center" vertical="center"/>
    </xf>
    <xf numFmtId="1" fontId="16" fillId="3" borderId="0" xfId="2" applyNumberFormat="1" applyFont="1" applyFill="1"/>
    <xf numFmtId="1" fontId="19" fillId="0" borderId="13" xfId="4" applyNumberFormat="1" applyFont="1" applyBorder="1" applyAlignment="1">
      <alignment horizontal="center" vertical="center"/>
    </xf>
    <xf numFmtId="1" fontId="13" fillId="0" borderId="0" xfId="2" applyNumberFormat="1" applyFont="1"/>
    <xf numFmtId="1" fontId="13" fillId="0" borderId="0" xfId="2" applyNumberFormat="1" applyFont="1" applyAlignment="1">
      <alignment horizontal="right"/>
    </xf>
    <xf numFmtId="0" fontId="13" fillId="0" borderId="0" xfId="2" applyFont="1" applyAlignment="1">
      <alignment horizontal="center"/>
    </xf>
    <xf numFmtId="0" fontId="13" fillId="0" borderId="0" xfId="2" applyFont="1"/>
    <xf numFmtId="0" fontId="13" fillId="0" borderId="20" xfId="2" applyFont="1" applyBorder="1" applyAlignment="1">
      <alignment horizontal="center"/>
    </xf>
    <xf numFmtId="1" fontId="13" fillId="2" borderId="5" xfId="2" applyNumberFormat="1" applyFont="1" applyFill="1" applyBorder="1" applyAlignment="1">
      <alignment horizontal="center" vertical="center"/>
    </xf>
    <xf numFmtId="1" fontId="13" fillId="0" borderId="5" xfId="2" applyNumberFormat="1" applyFont="1" applyBorder="1" applyAlignment="1">
      <alignment horizontal="center" vertical="center"/>
    </xf>
    <xf numFmtId="2" fontId="13" fillId="0" borderId="5" xfId="2" applyNumberFormat="1" applyFont="1" applyBorder="1" applyAlignment="1">
      <alignment horizontal="center" vertical="center"/>
    </xf>
    <xf numFmtId="0" fontId="13" fillId="0" borderId="34" xfId="2" applyFont="1" applyBorder="1"/>
    <xf numFmtId="169" fontId="13" fillId="0" borderId="5" xfId="2" applyNumberFormat="1" applyFont="1" applyBorder="1" applyAlignment="1">
      <alignment horizontal="center" vertical="center"/>
    </xf>
    <xf numFmtId="2" fontId="13" fillId="0" borderId="5" xfId="2" applyNumberFormat="1" applyFont="1" applyBorder="1" applyAlignment="1">
      <alignment horizontal="center"/>
    </xf>
    <xf numFmtId="1" fontId="13" fillId="9" borderId="20" xfId="2" applyNumberFormat="1" applyFont="1" applyFill="1" applyBorder="1" applyAlignment="1">
      <alignment horizontal="center" vertical="center"/>
    </xf>
    <xf numFmtId="1" fontId="13" fillId="9" borderId="3" xfId="2" applyNumberFormat="1" applyFont="1" applyFill="1" applyBorder="1" applyAlignment="1">
      <alignment horizontal="center" vertical="center"/>
    </xf>
    <xf numFmtId="1" fontId="13" fillId="9" borderId="5" xfId="2" applyNumberFormat="1" applyFont="1" applyFill="1" applyBorder="1" applyAlignment="1">
      <alignment horizontal="center" vertical="center"/>
    </xf>
    <xf numFmtId="1" fontId="13" fillId="0" borderId="5" xfId="2" applyNumberFormat="1" applyFont="1" applyBorder="1"/>
    <xf numFmtId="1" fontId="13" fillId="6" borderId="15" xfId="2" applyNumberFormat="1" applyFont="1" applyFill="1" applyBorder="1" applyAlignment="1">
      <alignment horizontal="center" vertical="center"/>
    </xf>
    <xf numFmtId="2" fontId="13" fillId="6" borderId="11" xfId="2" applyNumberFormat="1" applyFont="1" applyFill="1" applyBorder="1" applyAlignment="1">
      <alignment horizontal="center" vertical="center"/>
    </xf>
    <xf numFmtId="1" fontId="13" fillId="6" borderId="11" xfId="2" applyNumberFormat="1" applyFont="1" applyFill="1" applyBorder="1" applyAlignment="1">
      <alignment horizontal="center" vertical="center"/>
    </xf>
    <xf numFmtId="169" fontId="13" fillId="6" borderId="11" xfId="2" applyNumberFormat="1" applyFont="1" applyFill="1" applyBorder="1" applyAlignment="1">
      <alignment horizontal="center" vertical="center"/>
    </xf>
    <xf numFmtId="1" fontId="13" fillId="6" borderId="5" xfId="2" applyNumberFormat="1" applyFont="1" applyFill="1" applyBorder="1" applyAlignment="1">
      <alignment horizontal="center" vertical="center"/>
    </xf>
    <xf numFmtId="169" fontId="13" fillId="9" borderId="3" xfId="2" applyNumberFormat="1" applyFont="1" applyFill="1" applyBorder="1" applyAlignment="1">
      <alignment horizontal="center" vertical="center"/>
    </xf>
    <xf numFmtId="0" fontId="12" fillId="0" borderId="0" xfId="2" applyFont="1"/>
    <xf numFmtId="1" fontId="12" fillId="3" borderId="0" xfId="2" applyNumberFormat="1" applyFont="1" applyFill="1"/>
    <xf numFmtId="2" fontId="13" fillId="6" borderId="10" xfId="2" applyNumberFormat="1" applyFont="1" applyFill="1" applyBorder="1" applyAlignment="1">
      <alignment horizontal="center" vertical="center"/>
    </xf>
    <xf numFmtId="1" fontId="41" fillId="2" borderId="0" xfId="2" applyNumberFormat="1" applyFont="1" applyFill="1" applyAlignment="1">
      <alignment horizontal="right"/>
    </xf>
    <xf numFmtId="1" fontId="19" fillId="0" borderId="5" xfId="3" applyNumberFormat="1" applyFont="1" applyBorder="1" applyAlignment="1">
      <alignment horizontal="center" vertical="center"/>
    </xf>
    <xf numFmtId="2" fontId="34" fillId="2" borderId="20" xfId="2" applyNumberFormat="1" applyFill="1" applyBorder="1" applyAlignment="1">
      <alignment horizontal="center"/>
    </xf>
    <xf numFmtId="1" fontId="11" fillId="0" borderId="0" xfId="2" quotePrefix="1" applyNumberFormat="1" applyFont="1" applyAlignment="1">
      <alignment horizontal="center"/>
    </xf>
    <xf numFmtId="1" fontId="19" fillId="2" borderId="17" xfId="15" applyNumberFormat="1" applyFont="1" applyFill="1" applyBorder="1" applyAlignment="1">
      <alignment horizontal="center" vertical="center"/>
    </xf>
    <xf numFmtId="0" fontId="9" fillId="0" borderId="0" xfId="17"/>
    <xf numFmtId="0" fontId="18" fillId="2" borderId="5" xfId="17" applyFont="1" applyFill="1" applyBorder="1" applyAlignment="1">
      <alignment horizontal="center" vertical="center" wrapText="1"/>
    </xf>
    <xf numFmtId="0" fontId="9" fillId="2" borderId="0" xfId="17" applyFill="1"/>
    <xf numFmtId="0" fontId="9" fillId="2" borderId="0" xfId="14" applyFont="1" applyFill="1"/>
    <xf numFmtId="0" fontId="9" fillId="0" borderId="0" xfId="6" applyFont="1"/>
    <xf numFmtId="0" fontId="15" fillId="2" borderId="0" xfId="17" applyFont="1" applyFill="1"/>
    <xf numFmtId="0" fontId="15" fillId="0" borderId="0" xfId="17" applyFont="1"/>
    <xf numFmtId="0" fontId="41" fillId="0" borderId="0" xfId="17" applyFont="1"/>
    <xf numFmtId="0" fontId="9" fillId="0" borderId="0" xfId="17" applyAlignment="1">
      <alignment horizontal="left"/>
    </xf>
    <xf numFmtId="2" fontId="21" fillId="2" borderId="5" xfId="17" applyNumberFormat="1" applyFont="1" applyFill="1" applyBorder="1" applyAlignment="1">
      <alignment horizontal="center" vertical="center" wrapText="1"/>
    </xf>
    <xf numFmtId="1" fontId="21" fillId="0" borderId="17" xfId="17" applyNumberFormat="1" applyFont="1" applyBorder="1" applyAlignment="1">
      <alignment horizontal="center" vertical="center"/>
    </xf>
    <xf numFmtId="1" fontId="21" fillId="2" borderId="4" xfId="17" applyNumberFormat="1" applyFont="1" applyFill="1" applyBorder="1" applyAlignment="1">
      <alignment horizontal="center" vertical="center"/>
    </xf>
    <xf numFmtId="1" fontId="19" fillId="0" borderId="5" xfId="17" applyNumberFormat="1" applyFont="1" applyBorder="1" applyAlignment="1">
      <alignment horizontal="center" vertical="center"/>
    </xf>
    <xf numFmtId="0" fontId="8" fillId="0" borderId="0" xfId="2" applyFont="1"/>
    <xf numFmtId="1" fontId="8" fillId="0" borderId="0" xfId="2" applyNumberFormat="1" applyFont="1"/>
    <xf numFmtId="1" fontId="8" fillId="0" borderId="0" xfId="2" applyNumberFormat="1" applyFont="1" applyAlignment="1">
      <alignment vertical="center"/>
    </xf>
    <xf numFmtId="0" fontId="8" fillId="0" borderId="0" xfId="2" applyFont="1" applyAlignment="1">
      <alignment vertical="center"/>
    </xf>
    <xf numFmtId="0" fontId="8" fillId="0" borderId="20" xfId="2" applyFont="1" applyBorder="1" applyAlignment="1">
      <alignment horizontal="center" vertical="center"/>
    </xf>
    <xf numFmtId="0" fontId="8" fillId="0" borderId="21" xfId="2" applyFont="1" applyBorder="1" applyAlignment="1">
      <alignment vertical="center"/>
    </xf>
    <xf numFmtId="1" fontId="19" fillId="0" borderId="9" xfId="4" applyNumberFormat="1" applyFont="1" applyBorder="1" applyAlignment="1">
      <alignment horizontal="center" vertical="center"/>
    </xf>
    <xf numFmtId="1" fontId="8" fillId="0" borderId="8" xfId="4" applyNumberFormat="1" applyFont="1" applyBorder="1" applyAlignment="1">
      <alignment horizontal="center" vertical="center"/>
    </xf>
    <xf numFmtId="2" fontId="19" fillId="2" borderId="17" xfId="4" applyNumberFormat="1" applyFont="1" applyFill="1" applyBorder="1" applyAlignment="1">
      <alignment horizontal="center" vertical="center"/>
    </xf>
    <xf numFmtId="1" fontId="19" fillId="2" borderId="4" xfId="4" applyNumberFormat="1" applyFont="1" applyFill="1" applyBorder="1" applyAlignment="1">
      <alignment horizontal="center" vertical="center"/>
    </xf>
    <xf numFmtId="1" fontId="19" fillId="2" borderId="4" xfId="0" applyNumberFormat="1" applyFont="1" applyFill="1" applyBorder="1" applyAlignment="1">
      <alignment horizontal="center" vertical="center"/>
    </xf>
    <xf numFmtId="1" fontId="8" fillId="0" borderId="17" xfId="2" applyNumberFormat="1" applyFont="1" applyBorder="1" applyAlignment="1">
      <alignment horizontal="center" vertical="center"/>
    </xf>
    <xf numFmtId="1" fontId="8" fillId="0" borderId="4" xfId="2" applyNumberFormat="1" applyFont="1" applyBorder="1" applyAlignment="1">
      <alignment horizontal="center" vertical="center"/>
    </xf>
    <xf numFmtId="1" fontId="8" fillId="0" borderId="37" xfId="2" applyNumberFormat="1" applyFont="1" applyBorder="1" applyAlignment="1">
      <alignment horizontal="center" vertical="center"/>
    </xf>
    <xf numFmtId="0" fontId="8" fillId="0" borderId="2" xfId="2" applyFont="1" applyBorder="1" applyAlignment="1">
      <alignment vertical="center"/>
    </xf>
    <xf numFmtId="1" fontId="8" fillId="0" borderId="5" xfId="4" applyNumberFormat="1" applyFont="1" applyBorder="1" applyAlignment="1">
      <alignment horizontal="center" vertical="center"/>
    </xf>
    <xf numFmtId="1" fontId="8" fillId="0" borderId="34" xfId="4" applyNumberFormat="1" applyFont="1" applyBorder="1" applyAlignment="1">
      <alignment horizontal="center" vertical="center"/>
    </xf>
    <xf numFmtId="1" fontId="8" fillId="2" borderId="5" xfId="4" applyNumberFormat="1" applyFont="1" applyFill="1" applyBorder="1" applyAlignment="1">
      <alignment horizontal="center" vertical="center"/>
    </xf>
    <xf numFmtId="1" fontId="8" fillId="2" borderId="34" xfId="4" applyNumberFormat="1" applyFont="1" applyFill="1" applyBorder="1" applyAlignment="1">
      <alignment horizontal="center" vertical="center"/>
    </xf>
    <xf numFmtId="1" fontId="8" fillId="0" borderId="16" xfId="2" applyNumberFormat="1" applyFont="1" applyBorder="1" applyAlignment="1">
      <alignment horizontal="center" vertical="center"/>
    </xf>
    <xf numFmtId="1" fontId="8" fillId="0" borderId="0" xfId="2" applyNumberFormat="1" applyFont="1" applyAlignment="1">
      <alignment horizontal="center" vertical="center"/>
    </xf>
    <xf numFmtId="0" fontId="8" fillId="0" borderId="0" xfId="2" applyFont="1" applyAlignment="1">
      <alignment horizontal="right"/>
    </xf>
    <xf numFmtId="1" fontId="8" fillId="0" borderId="0" xfId="2" applyNumberFormat="1" applyFont="1" applyAlignment="1">
      <alignment horizontal="right"/>
    </xf>
    <xf numFmtId="0" fontId="8" fillId="0" borderId="0" xfId="2" applyFont="1" applyAlignment="1">
      <alignment horizontal="center"/>
    </xf>
    <xf numFmtId="0" fontId="8" fillId="0" borderId="20" xfId="2" applyFont="1" applyBorder="1" applyAlignment="1">
      <alignment horizontal="center"/>
    </xf>
    <xf numFmtId="1" fontId="8" fillId="2" borderId="5" xfId="2" applyNumberFormat="1" applyFont="1" applyFill="1" applyBorder="1" applyAlignment="1">
      <alignment horizontal="center" vertical="center"/>
    </xf>
    <xf numFmtId="1" fontId="8" fillId="0" borderId="5" xfId="2" applyNumberFormat="1" applyFont="1" applyBorder="1" applyAlignment="1">
      <alignment horizontal="center" vertical="center"/>
    </xf>
    <xf numFmtId="2" fontId="8" fillId="0" borderId="5" xfId="2" applyNumberFormat="1" applyFont="1" applyBorder="1" applyAlignment="1">
      <alignment horizontal="center" vertical="center"/>
    </xf>
    <xf numFmtId="1" fontId="8" fillId="3" borderId="0" xfId="2" applyNumberFormat="1" applyFont="1" applyFill="1"/>
    <xf numFmtId="1" fontId="8" fillId="0" borderId="0" xfId="2" quotePrefix="1" applyNumberFormat="1" applyFont="1" applyAlignment="1">
      <alignment horizontal="center"/>
    </xf>
    <xf numFmtId="0" fontId="8" fillId="0" borderId="34" xfId="2" applyFont="1" applyBorder="1"/>
    <xf numFmtId="1" fontId="19" fillId="0" borderId="20" xfId="2" applyNumberFormat="1" applyFont="1" applyBorder="1" applyAlignment="1">
      <alignment horizontal="center" vertical="center"/>
    </xf>
    <xf numFmtId="169" fontId="8" fillId="0" borderId="5" xfId="2" applyNumberFormat="1" applyFont="1" applyBorder="1" applyAlignment="1">
      <alignment horizontal="center" vertical="center"/>
    </xf>
    <xf numFmtId="2" fontId="8" fillId="0" borderId="5" xfId="2" applyNumberFormat="1" applyFont="1" applyBorder="1" applyAlignment="1">
      <alignment horizontal="center"/>
    </xf>
    <xf numFmtId="1" fontId="8" fillId="9" borderId="20" xfId="2" applyNumberFormat="1" applyFont="1" applyFill="1" applyBorder="1" applyAlignment="1">
      <alignment horizontal="center" vertical="center"/>
    </xf>
    <xf numFmtId="1" fontId="8" fillId="9" borderId="3" xfId="2" applyNumberFormat="1" applyFont="1" applyFill="1" applyBorder="1" applyAlignment="1">
      <alignment horizontal="center" vertical="center"/>
    </xf>
    <xf numFmtId="1" fontId="8" fillId="9" borderId="5" xfId="2" applyNumberFormat="1" applyFont="1" applyFill="1" applyBorder="1" applyAlignment="1">
      <alignment horizontal="center" vertical="center"/>
    </xf>
    <xf numFmtId="1" fontId="8" fillId="0" borderId="5" xfId="2" applyNumberFormat="1" applyFont="1" applyBorder="1"/>
    <xf numFmtId="1" fontId="8" fillId="6" borderId="10" xfId="2" applyNumberFormat="1" applyFont="1" applyFill="1" applyBorder="1" applyAlignment="1">
      <alignment horizontal="center" vertical="center"/>
    </xf>
    <xf numFmtId="1" fontId="8" fillId="6" borderId="15" xfId="2" applyNumberFormat="1" applyFont="1" applyFill="1" applyBorder="1" applyAlignment="1">
      <alignment horizontal="center" vertical="center"/>
    </xf>
    <xf numFmtId="2" fontId="8" fillId="6" borderId="11" xfId="2" applyNumberFormat="1" applyFont="1" applyFill="1" applyBorder="1" applyAlignment="1">
      <alignment horizontal="center" vertical="center"/>
    </xf>
    <xf numFmtId="1" fontId="8" fillId="6" borderId="11" xfId="2" applyNumberFormat="1" applyFont="1" applyFill="1" applyBorder="1" applyAlignment="1">
      <alignment horizontal="center" vertical="center"/>
    </xf>
    <xf numFmtId="169" fontId="8" fillId="6" borderId="11" xfId="2" applyNumberFormat="1" applyFont="1" applyFill="1" applyBorder="1" applyAlignment="1">
      <alignment horizontal="center" vertical="center"/>
    </xf>
    <xf numFmtId="1" fontId="8" fillId="6" borderId="5" xfId="2" applyNumberFormat="1" applyFont="1" applyFill="1" applyBorder="1" applyAlignment="1">
      <alignment horizontal="center" vertical="center"/>
    </xf>
    <xf numFmtId="0" fontId="8" fillId="0" borderId="0" xfId="2" applyFont="1" applyAlignment="1">
      <alignment horizontal="left" vertical="top" indent="1"/>
    </xf>
    <xf numFmtId="2" fontId="8" fillId="0" borderId="0" xfId="2" applyNumberFormat="1" applyFont="1" applyAlignment="1">
      <alignment horizontal="center"/>
    </xf>
    <xf numFmtId="1" fontId="8" fillId="2" borderId="0" xfId="2" applyNumberFormat="1" applyFont="1" applyFill="1" applyAlignment="1">
      <alignment horizontal="center" vertical="center"/>
    </xf>
    <xf numFmtId="1" fontId="8" fillId="2" borderId="0" xfId="2" applyNumberFormat="1" applyFont="1" applyFill="1"/>
    <xf numFmtId="0" fontId="41" fillId="2" borderId="0" xfId="2" applyFont="1" applyFill="1" applyAlignment="1">
      <alignment horizontal="right"/>
    </xf>
    <xf numFmtId="169" fontId="41" fillId="2" borderId="0" xfId="2" applyNumberFormat="1" applyFont="1" applyFill="1" applyAlignment="1">
      <alignment horizontal="right"/>
    </xf>
    <xf numFmtId="0" fontId="15" fillId="2" borderId="0" xfId="9" applyFont="1" applyFill="1"/>
    <xf numFmtId="0" fontId="8" fillId="2" borderId="0" xfId="2" applyFont="1" applyFill="1"/>
    <xf numFmtId="0" fontId="41" fillId="2" borderId="0" xfId="9" applyFont="1" applyFill="1"/>
    <xf numFmtId="1" fontId="41" fillId="2" borderId="0" xfId="9" applyNumberFormat="1" applyFont="1" applyFill="1"/>
    <xf numFmtId="0" fontId="41" fillId="2" borderId="0" xfId="2" applyFont="1" applyFill="1" applyAlignment="1">
      <alignment horizontal="center"/>
    </xf>
    <xf numFmtId="0" fontId="8" fillId="0" borderId="0" xfId="9" applyFont="1"/>
    <xf numFmtId="0" fontId="8" fillId="0" borderId="0" xfId="9" applyFont="1" applyAlignment="1">
      <alignment horizontal="left"/>
    </xf>
    <xf numFmtId="0" fontId="8" fillId="2" borderId="0" xfId="9" applyFont="1" applyFill="1"/>
    <xf numFmtId="0" fontId="14" fillId="0" borderId="5" xfId="9" applyFont="1" applyBorder="1" applyAlignment="1">
      <alignment horizontal="center" vertical="center"/>
    </xf>
    <xf numFmtId="169" fontId="8" fillId="0" borderId="0" xfId="9" applyNumberFormat="1" applyFont="1"/>
    <xf numFmtId="0" fontId="8" fillId="0" borderId="0" xfId="9" applyFont="1" applyAlignment="1">
      <alignment wrapText="1"/>
    </xf>
    <xf numFmtId="0" fontId="19" fillId="0" borderId="0" xfId="9" applyFont="1"/>
    <xf numFmtId="2" fontId="19" fillId="2" borderId="17" xfId="15" applyNumberFormat="1" applyFont="1" applyFill="1" applyBorder="1" applyAlignment="1">
      <alignment horizontal="center" vertical="center"/>
    </xf>
    <xf numFmtId="0" fontId="7" fillId="0" borderId="0" xfId="2" applyFont="1"/>
    <xf numFmtId="0" fontId="6" fillId="0" borderId="0" xfId="2" applyFont="1"/>
    <xf numFmtId="1" fontId="43" fillId="0" borderId="0" xfId="9" applyNumberFormat="1" applyFont="1"/>
    <xf numFmtId="1" fontId="19" fillId="2" borderId="20" xfId="2" applyNumberFormat="1" applyFont="1" applyFill="1" applyBorder="1" applyAlignment="1">
      <alignment horizontal="center" vertical="center"/>
    </xf>
    <xf numFmtId="1" fontId="6" fillId="2" borderId="8" xfId="4" applyNumberFormat="1" applyFont="1" applyFill="1" applyBorder="1" applyAlignment="1">
      <alignment horizontal="center" vertical="center"/>
    </xf>
    <xf numFmtId="1" fontId="6" fillId="2" borderId="13" xfId="4" applyNumberFormat="1" applyFont="1" applyFill="1" applyBorder="1" applyAlignment="1">
      <alignment horizontal="center" vertical="center"/>
    </xf>
    <xf numFmtId="1" fontId="8" fillId="0" borderId="0" xfId="2" applyNumberFormat="1" applyFont="1" applyAlignment="1">
      <alignment horizontal="center"/>
    </xf>
    <xf numFmtId="169" fontId="41" fillId="0" borderId="0" xfId="2" applyNumberFormat="1" applyFont="1" applyAlignment="1">
      <alignment horizontal="center"/>
    </xf>
    <xf numFmtId="1" fontId="41" fillId="2" borderId="0" xfId="2" applyNumberFormat="1" applyFont="1" applyFill="1" applyAlignment="1">
      <alignment horizontal="center" vertical="center"/>
    </xf>
    <xf numFmtId="14" fontId="17" fillId="0" borderId="44" xfId="12" applyNumberFormat="1" applyFont="1" applyBorder="1" applyAlignment="1">
      <alignment vertical="center" wrapText="1"/>
    </xf>
    <xf numFmtId="0" fontId="14" fillId="0" borderId="4" xfId="9" applyFont="1" applyBorder="1" applyAlignment="1">
      <alignment horizontal="center" vertical="center"/>
    </xf>
    <xf numFmtId="169" fontId="14" fillId="0" borderId="4" xfId="9" applyNumberFormat="1" applyFont="1" applyBorder="1" applyAlignment="1">
      <alignment horizontal="center" vertical="center"/>
    </xf>
    <xf numFmtId="1" fontId="14" fillId="0" borderId="4" xfId="9" applyNumberFormat="1" applyFont="1" applyBorder="1" applyAlignment="1">
      <alignment horizontal="center" vertical="center"/>
    </xf>
    <xf numFmtId="1" fontId="21" fillId="0" borderId="5" xfId="9" applyNumberFormat="1" applyFont="1" applyBorder="1" applyAlignment="1">
      <alignment horizontal="center" vertical="center"/>
    </xf>
    <xf numFmtId="14" fontId="17" fillId="0" borderId="5" xfId="12" applyNumberFormat="1" applyFont="1" applyBorder="1" applyAlignment="1">
      <alignment vertical="center" wrapText="1"/>
    </xf>
    <xf numFmtId="1" fontId="21" fillId="2" borderId="5" xfId="9" applyNumberFormat="1" applyFont="1" applyFill="1" applyBorder="1" applyAlignment="1">
      <alignment horizontal="center" vertical="center"/>
    </xf>
    <xf numFmtId="169" fontId="21" fillId="2" borderId="5" xfId="9" applyNumberFormat="1" applyFont="1" applyFill="1" applyBorder="1" applyAlignment="1">
      <alignment horizontal="center" vertical="center"/>
    </xf>
    <xf numFmtId="169" fontId="8" fillId="0" borderId="0" xfId="2" applyNumberFormat="1" applyFont="1"/>
    <xf numFmtId="0" fontId="41" fillId="0" borderId="5" xfId="2" applyFont="1" applyBorder="1"/>
    <xf numFmtId="0" fontId="19" fillId="0" borderId="5" xfId="2" applyFont="1" applyBorder="1"/>
    <xf numFmtId="0" fontId="19" fillId="2" borderId="5" xfId="2" applyFont="1" applyFill="1" applyBorder="1"/>
    <xf numFmtId="1" fontId="19" fillId="2" borderId="5" xfId="2" applyNumberFormat="1" applyFont="1" applyFill="1" applyBorder="1"/>
    <xf numFmtId="166" fontId="21" fillId="2" borderId="2" xfId="2" applyNumberFormat="1" applyFont="1" applyFill="1" applyBorder="1" applyAlignment="1">
      <alignment horizontal="center"/>
    </xf>
    <xf numFmtId="0" fontId="34" fillId="0" borderId="5" xfId="2" applyBorder="1"/>
    <xf numFmtId="2" fontId="34" fillId="0" borderId="5" xfId="2" applyNumberFormat="1" applyBorder="1"/>
    <xf numFmtId="169" fontId="34" fillId="0" borderId="5" xfId="2" applyNumberFormat="1" applyBorder="1"/>
    <xf numFmtId="1" fontId="34" fillId="0" borderId="0" xfId="2" applyNumberFormat="1" applyAlignment="1">
      <alignment horizontal="center"/>
    </xf>
    <xf numFmtId="0" fontId="41" fillId="0" borderId="5" xfId="9" applyFont="1" applyBorder="1" applyAlignment="1">
      <alignment horizontal="center"/>
    </xf>
    <xf numFmtId="0" fontId="15" fillId="0" borderId="5" xfId="9" applyFont="1" applyBorder="1" applyAlignment="1">
      <alignment horizontal="center"/>
    </xf>
    <xf numFmtId="0" fontId="15" fillId="0" borderId="5" xfId="2" applyFont="1" applyBorder="1" applyAlignment="1">
      <alignment horizontal="center"/>
    </xf>
    <xf numFmtId="0" fontId="34" fillId="0" borderId="5" xfId="2" applyBorder="1" applyAlignment="1">
      <alignment horizontal="center"/>
    </xf>
    <xf numFmtId="0" fontId="18" fillId="2" borderId="1" xfId="17" applyFont="1" applyFill="1" applyBorder="1" applyAlignment="1">
      <alignment horizontal="center" vertical="center" wrapText="1"/>
    </xf>
    <xf numFmtId="1" fontId="21" fillId="0" borderId="44" xfId="17" applyNumberFormat="1" applyFont="1" applyBorder="1" applyAlignment="1">
      <alignment horizontal="center" vertical="center"/>
    </xf>
    <xf numFmtId="1" fontId="21" fillId="0" borderId="45" xfId="17" applyNumberFormat="1" applyFont="1" applyBorder="1" applyAlignment="1">
      <alignment horizontal="center" vertical="center"/>
    </xf>
    <xf numFmtId="0" fontId="5" fillId="2" borderId="5" xfId="17" applyFont="1" applyFill="1" applyBorder="1" applyAlignment="1">
      <alignment horizontal="center"/>
    </xf>
    <xf numFmtId="0" fontId="41" fillId="0" borderId="5" xfId="9" applyFont="1" applyBorder="1" applyAlignment="1">
      <alignment horizontal="left"/>
    </xf>
    <xf numFmtId="0" fontId="15" fillId="0" borderId="5" xfId="9" applyFont="1" applyBorder="1" applyAlignment="1">
      <alignment horizontal="left"/>
    </xf>
    <xf numFmtId="0" fontId="5" fillId="0" borderId="5" xfId="2" applyFont="1" applyBorder="1" applyAlignment="1">
      <alignment horizontal="center"/>
    </xf>
    <xf numFmtId="2" fontId="41" fillId="0" borderId="0" xfId="9" applyNumberFormat="1" applyFont="1"/>
    <xf numFmtId="1" fontId="21" fillId="2" borderId="2" xfId="4" applyNumberFormat="1" applyFont="1" applyFill="1" applyBorder="1" applyAlignment="1">
      <alignment horizontal="center"/>
    </xf>
    <xf numFmtId="166" fontId="21" fillId="2" borderId="2" xfId="2" applyNumberFormat="1" applyFont="1" applyFill="1" applyBorder="1" applyAlignment="1">
      <alignment horizontal="center" wrapText="1"/>
    </xf>
    <xf numFmtId="1" fontId="21" fillId="2" borderId="2" xfId="2" applyNumberFormat="1" applyFont="1" applyFill="1" applyBorder="1" applyAlignment="1">
      <alignment horizontal="center"/>
    </xf>
    <xf numFmtId="0" fontId="34" fillId="3" borderId="0" xfId="2" applyFill="1"/>
    <xf numFmtId="0" fontId="34" fillId="0" borderId="0" xfId="2" applyAlignment="1">
      <alignment vertical="center" wrapText="1"/>
    </xf>
    <xf numFmtId="0" fontId="34" fillId="0" borderId="0" xfId="2" applyAlignment="1">
      <alignment wrapText="1"/>
    </xf>
    <xf numFmtId="0" fontId="8" fillId="0" borderId="0" xfId="2" applyFont="1" applyAlignment="1">
      <alignment vertical="center" wrapText="1"/>
    </xf>
    <xf numFmtId="2" fontId="19" fillId="2" borderId="5" xfId="17" applyNumberFormat="1" applyFont="1" applyFill="1" applyBorder="1" applyAlignment="1">
      <alignment horizontal="center" vertical="center"/>
    </xf>
    <xf numFmtId="1" fontId="19" fillId="2" borderId="5" xfId="17" applyNumberFormat="1" applyFont="1" applyFill="1" applyBorder="1" applyAlignment="1">
      <alignment horizontal="center" vertical="center"/>
    </xf>
    <xf numFmtId="14" fontId="19" fillId="2" borderId="5" xfId="12" applyNumberFormat="1" applyFont="1" applyFill="1" applyBorder="1" applyAlignment="1">
      <alignment horizontal="center" vertical="center" wrapText="1"/>
    </xf>
    <xf numFmtId="0" fontId="19" fillId="2" borderId="5" xfId="12" applyFont="1" applyFill="1" applyBorder="1" applyAlignment="1">
      <alignment horizontal="left" vertical="center" wrapText="1"/>
    </xf>
    <xf numFmtId="1" fontId="19" fillId="2" borderId="5" xfId="9" applyNumberFormat="1" applyFont="1" applyFill="1" applyBorder="1" applyAlignment="1">
      <alignment horizontal="center" vertical="center"/>
    </xf>
    <xf numFmtId="0" fontId="44" fillId="2" borderId="5" xfId="0" applyFont="1" applyFill="1" applyBorder="1" applyAlignment="1">
      <alignment horizontal="center" vertical="center"/>
    </xf>
    <xf numFmtId="1" fontId="44" fillId="2" borderId="5" xfId="0" applyNumberFormat="1" applyFont="1" applyFill="1" applyBorder="1" applyAlignment="1">
      <alignment horizontal="center" vertical="center"/>
    </xf>
    <xf numFmtId="169" fontId="34" fillId="0" borderId="5" xfId="2" applyNumberFormat="1" applyBorder="1" applyAlignment="1">
      <alignment horizontal="center"/>
    </xf>
    <xf numFmtId="0" fontId="46" fillId="0" borderId="5" xfId="2" applyFont="1" applyBorder="1"/>
    <xf numFmtId="1" fontId="46" fillId="0" borderId="5" xfId="2" applyNumberFormat="1" applyFont="1" applyBorder="1"/>
    <xf numFmtId="0" fontId="42" fillId="0" borderId="0" xfId="17" applyFont="1" applyAlignment="1">
      <alignment vertical="center"/>
    </xf>
    <xf numFmtId="0" fontId="35" fillId="0" borderId="5" xfId="12" applyFont="1" applyBorder="1" applyAlignment="1">
      <alignment horizontal="left" vertical="center" wrapText="1"/>
    </xf>
    <xf numFmtId="1" fontId="19" fillId="0" borderId="5" xfId="9" applyNumberFormat="1" applyFont="1" applyBorder="1" applyAlignment="1">
      <alignment horizontal="center" vertical="center"/>
    </xf>
    <xf numFmtId="14" fontId="35" fillId="0" borderId="5" xfId="12" applyNumberFormat="1" applyFont="1" applyBorder="1" applyAlignment="1">
      <alignment vertical="center" wrapText="1"/>
    </xf>
    <xf numFmtId="1" fontId="21" fillId="0" borderId="5" xfId="17" applyNumberFormat="1" applyFont="1" applyBorder="1" applyAlignment="1">
      <alignment horizontal="center" vertical="center"/>
    </xf>
    <xf numFmtId="0" fontId="34" fillId="0" borderId="0" xfId="2" applyAlignment="1">
      <alignment horizontal="left"/>
    </xf>
    <xf numFmtId="0" fontId="14" fillId="0" borderId="14" xfId="2" applyFont="1" applyBorder="1" applyAlignment="1">
      <alignment horizontal="left" vertical="center" wrapText="1"/>
    </xf>
    <xf numFmtId="1" fontId="34" fillId="0" borderId="37" xfId="2" applyNumberFormat="1" applyBorder="1" applyAlignment="1">
      <alignment horizontal="left" vertical="center"/>
    </xf>
    <xf numFmtId="2" fontId="14" fillId="5" borderId="34" xfId="2" applyNumberFormat="1" applyFont="1" applyFill="1" applyBorder="1" applyAlignment="1">
      <alignment horizontal="left" vertical="center"/>
    </xf>
    <xf numFmtId="169" fontId="14" fillId="6" borderId="11" xfId="2" applyNumberFormat="1" applyFont="1" applyFill="1" applyBorder="1" applyAlignment="1">
      <alignment horizontal="left" vertical="center"/>
    </xf>
    <xf numFmtId="169" fontId="34" fillId="0" borderId="0" xfId="2" applyNumberFormat="1" applyAlignment="1">
      <alignment horizontal="left"/>
    </xf>
    <xf numFmtId="1" fontId="34" fillId="0" borderId="5" xfId="2" applyNumberFormat="1" applyBorder="1" applyAlignment="1">
      <alignment horizontal="left"/>
    </xf>
    <xf numFmtId="0" fontId="41" fillId="0" borderId="0" xfId="9" applyFont="1" applyAlignment="1">
      <alignment horizontal="left"/>
    </xf>
    <xf numFmtId="0" fontId="15" fillId="0" borderId="0" xfId="9" applyFont="1" applyAlignment="1">
      <alignment horizontal="left"/>
    </xf>
    <xf numFmtId="0" fontId="15" fillId="0" borderId="0" xfId="2" applyFont="1" applyAlignment="1">
      <alignment horizontal="left"/>
    </xf>
    <xf numFmtId="1" fontId="41" fillId="0" borderId="0" xfId="9" applyNumberFormat="1" applyFont="1" applyAlignment="1">
      <alignment horizontal="left"/>
    </xf>
    <xf numFmtId="1" fontId="41" fillId="0" borderId="5" xfId="9" applyNumberFormat="1" applyFont="1" applyBorder="1" applyAlignment="1">
      <alignment horizontal="left"/>
    </xf>
    <xf numFmtId="0" fontId="35" fillId="2" borderId="5" xfId="12" applyFont="1" applyFill="1" applyBorder="1" applyAlignment="1">
      <alignment horizontal="left" vertical="center" wrapText="1"/>
    </xf>
    <xf numFmtId="0" fontId="47" fillId="2" borderId="0" xfId="14" applyFont="1" applyFill="1"/>
    <xf numFmtId="14" fontId="35" fillId="2" borderId="5" xfId="12" applyNumberFormat="1" applyFont="1" applyFill="1" applyBorder="1" applyAlignment="1">
      <alignment horizontal="center" vertical="center" wrapText="1"/>
    </xf>
    <xf numFmtId="2" fontId="19" fillId="2" borderId="5" xfId="9" applyNumberFormat="1" applyFont="1" applyFill="1" applyBorder="1" applyAlignment="1">
      <alignment horizontal="center" vertical="center"/>
    </xf>
    <xf numFmtId="1" fontId="5" fillId="2" borderId="5" xfId="0" applyNumberFormat="1" applyFont="1" applyFill="1" applyBorder="1" applyAlignment="1">
      <alignment horizontal="center" vertical="center"/>
    </xf>
    <xf numFmtId="0" fontId="48" fillId="2" borderId="5" xfId="0" applyFont="1" applyFill="1" applyBorder="1" applyAlignment="1">
      <alignment horizontal="center" vertical="center" wrapText="1"/>
    </xf>
    <xf numFmtId="0" fontId="49" fillId="2" borderId="5" xfId="0" applyFont="1" applyFill="1" applyBorder="1" applyAlignment="1">
      <alignment horizontal="center" vertical="center" wrapText="1"/>
    </xf>
    <xf numFmtId="2" fontId="49" fillId="2" borderId="5" xfId="0" applyNumberFormat="1" applyFont="1" applyFill="1" applyBorder="1" applyAlignment="1">
      <alignment horizontal="center" vertical="center" wrapText="1"/>
    </xf>
    <xf numFmtId="1" fontId="49" fillId="2" borderId="5" xfId="0" applyNumberFormat="1" applyFont="1" applyFill="1" applyBorder="1" applyAlignment="1">
      <alignment horizontal="center" vertical="center" wrapText="1"/>
    </xf>
    <xf numFmtId="172" fontId="49" fillId="2" borderId="5" xfId="0" quotePrefix="1" applyNumberFormat="1" applyFont="1" applyFill="1" applyBorder="1" applyAlignment="1">
      <alignment horizontal="center" vertical="center" wrapText="1"/>
    </xf>
    <xf numFmtId="164" fontId="49" fillId="2" borderId="5" xfId="0" quotePrefix="1" applyNumberFormat="1" applyFont="1" applyFill="1" applyBorder="1" applyAlignment="1">
      <alignment horizontal="center" vertical="center" wrapText="1"/>
    </xf>
    <xf numFmtId="164" fontId="49" fillId="2" borderId="5" xfId="0" applyNumberFormat="1" applyFont="1" applyFill="1" applyBorder="1" applyAlignment="1">
      <alignment horizontal="center" vertical="center" wrapText="1"/>
    </xf>
    <xf numFmtId="0" fontId="0" fillId="0" borderId="24" xfId="0" applyBorder="1" applyProtection="1">
      <protection locked="0"/>
    </xf>
    <xf numFmtId="0" fontId="0" fillId="0" borderId="2" xfId="0" applyBorder="1" applyProtection="1">
      <protection locked="0"/>
    </xf>
    <xf numFmtId="0" fontId="14" fillId="10" borderId="22" xfId="0" applyFont="1" applyFill="1" applyBorder="1" applyProtection="1">
      <protection locked="0"/>
    </xf>
    <xf numFmtId="1" fontId="19" fillId="2" borderId="5" xfId="15" applyNumberFormat="1" applyFont="1" applyFill="1" applyBorder="1" applyAlignment="1">
      <alignment horizontal="center" vertical="center"/>
    </xf>
    <xf numFmtId="0" fontId="14" fillId="0" borderId="0" xfId="9" applyFont="1" applyAlignment="1">
      <alignment horizontal="center" vertical="center"/>
    </xf>
    <xf numFmtId="1" fontId="14" fillId="0" borderId="0" xfId="9" applyNumberFormat="1" applyFont="1" applyAlignment="1">
      <alignment horizontal="center" vertical="center"/>
    </xf>
    <xf numFmtId="0" fontId="42" fillId="0" borderId="0" xfId="8" applyFont="1" applyAlignment="1">
      <alignment vertical="center"/>
    </xf>
    <xf numFmtId="0" fontId="15" fillId="0" borderId="0" xfId="17" applyFont="1" applyAlignment="1">
      <alignment horizontal="left"/>
    </xf>
    <xf numFmtId="0" fontId="8" fillId="0" borderId="0" xfId="9" applyFont="1" applyAlignment="1">
      <alignment horizontal="center"/>
    </xf>
    <xf numFmtId="0" fontId="5" fillId="0" borderId="5" xfId="9" applyFont="1" applyBorder="1" applyAlignment="1">
      <alignment horizontal="center" vertical="center"/>
    </xf>
    <xf numFmtId="0" fontId="5" fillId="2" borderId="5" xfId="9" applyFont="1" applyFill="1" applyBorder="1" applyAlignment="1">
      <alignment horizontal="center" vertical="center"/>
    </xf>
    <xf numFmtId="0" fontId="19" fillId="0" borderId="0" xfId="9" applyFont="1" applyAlignment="1">
      <alignment horizontal="center"/>
    </xf>
    <xf numFmtId="0" fontId="41" fillId="0" borderId="0" xfId="9" applyFont="1" applyAlignment="1">
      <alignment horizontal="center"/>
    </xf>
    <xf numFmtId="0" fontId="15" fillId="0" borderId="0" xfId="9" applyFont="1" applyAlignment="1">
      <alignment horizontal="center"/>
    </xf>
    <xf numFmtId="0" fontId="17" fillId="2" borderId="5" xfId="13" applyFont="1" applyFill="1" applyBorder="1" applyAlignment="1">
      <alignment horizontal="center" vertical="center" wrapText="1"/>
    </xf>
    <xf numFmtId="165" fontId="17" fillId="2" borderId="5" xfId="13" applyNumberFormat="1" applyFont="1" applyFill="1" applyBorder="1" applyAlignment="1">
      <alignment horizontal="center" vertical="center" wrapText="1"/>
    </xf>
    <xf numFmtId="14" fontId="17" fillId="2" borderId="5" xfId="13" applyNumberFormat="1" applyFont="1" applyFill="1" applyBorder="1" applyAlignment="1">
      <alignment horizontal="center" vertical="center" wrapText="1"/>
    </xf>
    <xf numFmtId="0" fontId="17" fillId="2" borderId="5" xfId="12" applyFont="1" applyFill="1" applyBorder="1" applyAlignment="1">
      <alignment horizontal="left" vertical="center" wrapText="1"/>
    </xf>
    <xf numFmtId="2" fontId="14" fillId="2" borderId="0" xfId="14" applyNumberFormat="1" applyFont="1" applyFill="1" applyAlignment="1">
      <alignment vertical="center"/>
    </xf>
    <xf numFmtId="2" fontId="14" fillId="2" borderId="5" xfId="14" applyNumberFormat="1" applyFont="1" applyFill="1" applyBorder="1" applyAlignment="1">
      <alignment horizontal="center" vertical="center"/>
    </xf>
    <xf numFmtId="2" fontId="14" fillId="2" borderId="0" xfId="14" applyNumberFormat="1" applyFont="1" applyFill="1"/>
    <xf numFmtId="1" fontId="14" fillId="2" borderId="0" xfId="14" applyNumberFormat="1" applyFont="1" applyFill="1"/>
    <xf numFmtId="0" fontId="14" fillId="2" borderId="0" xfId="14" applyFont="1" applyFill="1"/>
    <xf numFmtId="0" fontId="18" fillId="2" borderId="5" xfId="6" applyFont="1" applyFill="1" applyBorder="1" applyAlignment="1">
      <alignment horizontal="center" vertical="center" wrapText="1"/>
    </xf>
    <xf numFmtId="2" fontId="20" fillId="2" borderId="4" xfId="12" applyNumberFormat="1" applyFont="1" applyFill="1" applyBorder="1" applyAlignment="1">
      <alignment horizontal="center" vertical="center" wrapText="1"/>
    </xf>
    <xf numFmtId="0" fontId="20" fillId="2" borderId="4" xfId="12" applyFont="1" applyFill="1" applyBorder="1" applyAlignment="1">
      <alignment vertical="center" wrapText="1"/>
    </xf>
    <xf numFmtId="14" fontId="20" fillId="2" borderId="4" xfId="12" applyNumberFormat="1" applyFont="1" applyFill="1" applyBorder="1" applyAlignment="1">
      <alignment vertical="center" wrapText="1"/>
    </xf>
    <xf numFmtId="0" fontId="9" fillId="2" borderId="0" xfId="6" applyFont="1" applyFill="1"/>
    <xf numFmtId="0" fontId="22" fillId="2" borderId="0" xfId="15" applyFont="1" applyFill="1"/>
    <xf numFmtId="0" fontId="9" fillId="2" borderId="0" xfId="17" applyFill="1" applyAlignment="1">
      <alignment horizontal="left"/>
    </xf>
    <xf numFmtId="0" fontId="51" fillId="0" borderId="0" xfId="2" applyFont="1"/>
    <xf numFmtId="1" fontId="51" fillId="0" borderId="0" xfId="2" applyNumberFormat="1" applyFont="1"/>
    <xf numFmtId="0" fontId="44" fillId="10" borderId="5" xfId="0" applyFont="1" applyFill="1" applyBorder="1" applyAlignment="1">
      <alignment horizontal="center" vertical="center"/>
    </xf>
    <xf numFmtId="0" fontId="44" fillId="6" borderId="5" xfId="0" applyFont="1" applyFill="1" applyBorder="1" applyAlignment="1">
      <alignment horizontal="center" vertical="center"/>
    </xf>
    <xf numFmtId="0" fontId="44" fillId="3" borderId="5" xfId="0" applyFont="1" applyFill="1" applyBorder="1" applyAlignment="1">
      <alignment horizontal="center" vertical="center"/>
    </xf>
    <xf numFmtId="1" fontId="44" fillId="3" borderId="5" xfId="0" applyNumberFormat="1" applyFont="1" applyFill="1" applyBorder="1" applyAlignment="1">
      <alignment horizontal="center" vertical="center"/>
    </xf>
    <xf numFmtId="1" fontId="19" fillId="2" borderId="5" xfId="16" applyNumberFormat="1" applyFont="1" applyFill="1" applyBorder="1" applyAlignment="1">
      <alignment horizontal="center" vertical="center"/>
    </xf>
    <xf numFmtId="0" fontId="15" fillId="0" borderId="0" xfId="15" applyFont="1" applyAlignment="1">
      <alignment horizontal="left" wrapText="1"/>
    </xf>
    <xf numFmtId="2" fontId="34" fillId="0" borderId="0" xfId="2" applyNumberFormat="1" applyAlignment="1">
      <alignment wrapText="1"/>
    </xf>
    <xf numFmtId="171" fontId="34" fillId="0" borderId="0" xfId="2" applyNumberFormat="1" applyAlignment="1">
      <alignment wrapText="1"/>
    </xf>
    <xf numFmtId="0" fontId="3" fillId="0" borderId="2" xfId="2" applyFont="1" applyBorder="1" applyAlignment="1">
      <alignment horizontal="center" wrapText="1"/>
    </xf>
    <xf numFmtId="1" fontId="34" fillId="0" borderId="2" xfId="2" applyNumberFormat="1" applyBorder="1" applyAlignment="1">
      <alignment horizontal="center"/>
    </xf>
    <xf numFmtId="0" fontId="34" fillId="0" borderId="5" xfId="2" applyBorder="1" applyAlignment="1">
      <alignment wrapText="1"/>
    </xf>
    <xf numFmtId="169" fontId="34" fillId="0" borderId="5" xfId="2" applyNumberFormat="1" applyBorder="1" applyAlignment="1">
      <alignment wrapText="1"/>
    </xf>
    <xf numFmtId="2" fontId="19" fillId="0" borderId="5" xfId="2" applyNumberFormat="1" applyFont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34" fillId="6" borderId="10" xfId="2" applyNumberFormat="1" applyFill="1" applyBorder="1" applyAlignment="1">
      <alignment horizontal="center" vertical="center"/>
    </xf>
    <xf numFmtId="1" fontId="52" fillId="6" borderId="11" xfId="2" applyNumberFormat="1" applyFont="1" applyFill="1" applyBorder="1" applyAlignment="1">
      <alignment horizontal="center" vertical="center"/>
    </xf>
    <xf numFmtId="1" fontId="34" fillId="11" borderId="2" xfId="2" applyNumberFormat="1" applyFill="1" applyBorder="1" applyAlignment="1">
      <alignment horizontal="center"/>
    </xf>
    <xf numFmtId="2" fontId="15" fillId="0" borderId="5" xfId="17" applyNumberFormat="1" applyFont="1" applyBorder="1"/>
    <xf numFmtId="0" fontId="29" fillId="2" borderId="5" xfId="10" applyFont="1" applyFill="1" applyBorder="1" applyAlignment="1">
      <alignment horizontal="left" vertical="center" wrapText="1"/>
    </xf>
    <xf numFmtId="0" fontId="34" fillId="0" borderId="5" xfId="4" applyBorder="1"/>
    <xf numFmtId="1" fontId="41" fillId="0" borderId="5" xfId="2" applyNumberFormat="1" applyFont="1" applyBorder="1"/>
    <xf numFmtId="0" fontId="53" fillId="0" borderId="16" xfId="0" applyFont="1" applyBorder="1" applyAlignment="1" applyProtection="1">
      <alignment horizontal="center" vertical="center"/>
      <protection locked="0"/>
    </xf>
    <xf numFmtId="0" fontId="53" fillId="0" borderId="20" xfId="0" applyFont="1" applyBorder="1" applyAlignment="1" applyProtection="1">
      <alignment horizontal="center" vertical="center"/>
      <protection locked="0"/>
    </xf>
    <xf numFmtId="0" fontId="53" fillId="0" borderId="10" xfId="0" applyFont="1" applyBorder="1" applyAlignment="1" applyProtection="1">
      <alignment horizontal="center" vertical="center"/>
      <protection locked="0"/>
    </xf>
    <xf numFmtId="0" fontId="53" fillId="0" borderId="9" xfId="0" applyFont="1" applyBorder="1" applyAlignment="1" applyProtection="1">
      <alignment horizontal="center" vertical="center"/>
      <protection locked="0"/>
    </xf>
    <xf numFmtId="1" fontId="15" fillId="11" borderId="0" xfId="2" applyNumberFormat="1" applyFont="1" applyFill="1" applyAlignment="1">
      <alignment horizontal="left"/>
    </xf>
    <xf numFmtId="0" fontId="53" fillId="0" borderId="5" xfId="0" applyFont="1" applyBorder="1" applyAlignment="1" applyProtection="1">
      <alignment horizontal="center"/>
      <protection locked="0"/>
    </xf>
    <xf numFmtId="0" fontId="34" fillId="0" borderId="5" xfId="2" applyBorder="1" applyAlignment="1">
      <alignment horizontal="center" vertical="center" wrapText="1"/>
    </xf>
    <xf numFmtId="0" fontId="34" fillId="0" borderId="5" xfId="2" applyBorder="1" applyAlignment="1">
      <alignment horizontal="center" vertical="center"/>
    </xf>
    <xf numFmtId="0" fontId="54" fillId="0" borderId="5" xfId="0" applyFont="1" applyBorder="1" applyAlignment="1" applyProtection="1">
      <alignment horizontal="center"/>
      <protection locked="0"/>
    </xf>
    <xf numFmtId="1" fontId="32" fillId="0" borderId="5" xfId="2" applyNumberFormat="1" applyFont="1" applyBorder="1" applyAlignment="1">
      <alignment horizontal="center" vertical="center"/>
    </xf>
    <xf numFmtId="0" fontId="0" fillId="0" borderId="47" xfId="0" applyBorder="1" applyProtection="1">
      <protection locked="0"/>
    </xf>
    <xf numFmtId="0" fontId="0" fillId="0" borderId="49" xfId="0" applyBorder="1" applyProtection="1">
      <protection locked="0"/>
    </xf>
    <xf numFmtId="0" fontId="0" fillId="0" borderId="50" xfId="0" applyBorder="1" applyProtection="1"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0" fontId="0" fillId="0" borderId="52" xfId="0" applyBorder="1" applyProtection="1">
      <protection locked="0"/>
    </xf>
    <xf numFmtId="0" fontId="14" fillId="0" borderId="53" xfId="0" applyFont="1" applyBorder="1" applyAlignment="1" applyProtection="1">
      <alignment horizontal="left" vertical="center"/>
      <protection locked="0"/>
    </xf>
    <xf numFmtId="0" fontId="14" fillId="0" borderId="52" xfId="0" applyFont="1" applyBorder="1" applyProtection="1">
      <protection locked="0"/>
    </xf>
    <xf numFmtId="0" fontId="0" fillId="0" borderId="55" xfId="0" applyBorder="1" applyProtection="1">
      <protection locked="0"/>
    </xf>
    <xf numFmtId="1" fontId="44" fillId="10" borderId="5" xfId="0" applyNumberFormat="1" applyFont="1" applyFill="1" applyBorder="1" applyAlignment="1">
      <alignment horizontal="center" vertical="center"/>
    </xf>
    <xf numFmtId="0" fontId="21" fillId="2" borderId="0" xfId="17" applyFont="1" applyFill="1" applyAlignment="1">
      <alignment vertical="center"/>
    </xf>
    <xf numFmtId="0" fontId="19" fillId="2" borderId="0" xfId="17" applyFont="1" applyFill="1" applyAlignment="1">
      <alignment horizontal="left"/>
    </xf>
    <xf numFmtId="0" fontId="52" fillId="3" borderId="5" xfId="0" applyFont="1" applyFill="1" applyBorder="1" applyAlignment="1">
      <alignment horizontal="center" vertical="center"/>
    </xf>
    <xf numFmtId="0" fontId="34" fillId="0" borderId="2" xfId="2" applyBorder="1" applyAlignment="1">
      <alignment horizontal="center"/>
    </xf>
    <xf numFmtId="0" fontId="34" fillId="0" borderId="1" xfId="2" applyBorder="1"/>
    <xf numFmtId="0" fontId="13" fillId="0" borderId="1" xfId="2" applyFont="1" applyBorder="1" applyAlignment="1">
      <alignment horizontal="center"/>
    </xf>
    <xf numFmtId="0" fontId="34" fillId="0" borderId="4" xfId="2" applyBorder="1" applyAlignment="1">
      <alignment horizontal="left"/>
    </xf>
    <xf numFmtId="0" fontId="34" fillId="0" borderId="4" xfId="2" applyBorder="1" applyAlignment="1">
      <alignment horizontal="center"/>
    </xf>
    <xf numFmtId="0" fontId="55" fillId="0" borderId="5" xfId="0" applyFont="1" applyBorder="1"/>
    <xf numFmtId="0" fontId="57" fillId="0" borderId="5" xfId="0" applyFont="1" applyBorder="1"/>
    <xf numFmtId="0" fontId="6" fillId="0" borderId="5" xfId="2" applyFont="1" applyBorder="1"/>
    <xf numFmtId="0" fontId="15" fillId="0" borderId="5" xfId="9" applyFont="1" applyBorder="1"/>
    <xf numFmtId="2" fontId="49" fillId="2" borderId="17" xfId="15" applyNumberFormat="1" applyFont="1" applyFill="1" applyBorder="1" applyAlignment="1">
      <alignment horizontal="center" vertical="center"/>
    </xf>
    <xf numFmtId="1" fontId="49" fillId="2" borderId="17" xfId="15" applyNumberFormat="1" applyFont="1" applyFill="1" applyBorder="1" applyAlignment="1">
      <alignment horizontal="center" vertical="center"/>
    </xf>
    <xf numFmtId="1" fontId="49" fillId="2" borderId="5" xfId="16" applyNumberFormat="1" applyFont="1" applyFill="1" applyBorder="1" applyAlignment="1">
      <alignment horizontal="center" vertical="center"/>
    </xf>
    <xf numFmtId="2" fontId="49" fillId="0" borderId="3" xfId="2" applyNumberFormat="1" applyFont="1" applyBorder="1" applyAlignment="1">
      <alignment horizontal="center" vertical="center"/>
    </xf>
    <xf numFmtId="1" fontId="50" fillId="0" borderId="5" xfId="2" applyNumberFormat="1" applyFont="1" applyBorder="1" applyAlignment="1">
      <alignment horizontal="center" vertical="center"/>
    </xf>
    <xf numFmtId="166" fontId="49" fillId="0" borderId="5" xfId="2" applyNumberFormat="1" applyFont="1" applyBorder="1" applyAlignment="1">
      <alignment horizontal="center" vertical="center"/>
    </xf>
    <xf numFmtId="1" fontId="49" fillId="0" borderId="5" xfId="2" applyNumberFormat="1" applyFont="1" applyBorder="1" applyAlignment="1">
      <alignment horizontal="center" vertical="center"/>
    </xf>
    <xf numFmtId="1" fontId="49" fillId="0" borderId="5" xfId="0" applyNumberFormat="1" applyFont="1" applyBorder="1" applyAlignment="1">
      <alignment horizontal="center" vertical="center"/>
    </xf>
    <xf numFmtId="2" fontId="50" fillId="0" borderId="3" xfId="2" applyNumberFormat="1" applyFont="1" applyBorder="1" applyAlignment="1">
      <alignment horizontal="center" vertical="center"/>
    </xf>
    <xf numFmtId="1" fontId="50" fillId="0" borderId="3" xfId="2" applyNumberFormat="1" applyFont="1" applyBorder="1" applyAlignment="1">
      <alignment horizontal="center" vertical="center"/>
    </xf>
    <xf numFmtId="1" fontId="50" fillId="0" borderId="34" xfId="2" applyNumberFormat="1" applyFont="1" applyBorder="1" applyAlignment="1">
      <alignment horizontal="center" vertical="center"/>
    </xf>
    <xf numFmtId="0" fontId="2" fillId="2" borderId="0" xfId="17" applyFont="1" applyFill="1"/>
    <xf numFmtId="0" fontId="2" fillId="2" borderId="0" xfId="14" applyFont="1" applyFill="1"/>
    <xf numFmtId="1" fontId="2" fillId="2" borderId="0" xfId="2" applyNumberFormat="1" applyFont="1" applyFill="1"/>
    <xf numFmtId="0" fontId="2" fillId="2" borderId="0" xfId="2" applyFont="1" applyFill="1" applyAlignment="1">
      <alignment wrapText="1"/>
    </xf>
    <xf numFmtId="0" fontId="2" fillId="2" borderId="0" xfId="2" applyFont="1" applyFill="1"/>
    <xf numFmtId="0" fontId="2" fillId="0" borderId="0" xfId="17" applyFont="1" applyAlignment="1">
      <alignment horizontal="left"/>
    </xf>
    <xf numFmtId="0" fontId="14" fillId="0" borderId="0" xfId="17" applyFont="1" applyAlignment="1">
      <alignment vertical="center"/>
    </xf>
    <xf numFmtId="169" fontId="41" fillId="0" borderId="0" xfId="9" applyNumberFormat="1" applyFont="1"/>
    <xf numFmtId="0" fontId="14" fillId="0" borderId="0" xfId="2" applyFont="1" applyAlignment="1">
      <alignment horizontal="center" vertical="center" wrapText="1"/>
    </xf>
    <xf numFmtId="2" fontId="4" fillId="0" borderId="0" xfId="2" applyNumberFormat="1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1" fontId="4" fillId="0" borderId="0" xfId="2" applyNumberFormat="1" applyFont="1" applyAlignment="1">
      <alignment horizontal="center" vertical="center"/>
    </xf>
    <xf numFmtId="1" fontId="4" fillId="2" borderId="0" xfId="2" applyNumberFormat="1" applyFont="1" applyFill="1" applyAlignment="1">
      <alignment horizontal="center" vertical="center"/>
    </xf>
    <xf numFmtId="1" fontId="4" fillId="2" borderId="0" xfId="9" applyNumberFormat="1" applyFont="1" applyFill="1" applyAlignment="1">
      <alignment horizontal="center" vertical="center"/>
    </xf>
    <xf numFmtId="0" fontId="24" fillId="0" borderId="0" xfId="2" applyFont="1" applyAlignment="1">
      <alignment horizontal="left"/>
    </xf>
    <xf numFmtId="168" fontId="25" fillId="3" borderId="0" xfId="2" applyNumberFormat="1" applyFont="1" applyFill="1" applyAlignment="1">
      <alignment horizontal="center"/>
    </xf>
    <xf numFmtId="0" fontId="14" fillId="0" borderId="9" xfId="2" applyFont="1" applyBorder="1" applyAlignment="1">
      <alignment horizontal="center" vertical="center"/>
    </xf>
    <xf numFmtId="0" fontId="14" fillId="0" borderId="10" xfId="2" applyFont="1" applyBorder="1" applyAlignment="1">
      <alignment horizontal="center" vertical="center"/>
    </xf>
    <xf numFmtId="0" fontId="14" fillId="0" borderId="13" xfId="2" applyFont="1" applyBorder="1" applyAlignment="1">
      <alignment horizontal="center" vertical="center"/>
    </xf>
    <xf numFmtId="0" fontId="14" fillId="0" borderId="14" xfId="2" applyFont="1" applyBorder="1" applyAlignment="1">
      <alignment horizontal="center" vertical="center"/>
    </xf>
    <xf numFmtId="0" fontId="14" fillId="0" borderId="29" xfId="2" applyFont="1" applyBorder="1" applyAlignment="1">
      <alignment horizontal="center"/>
    </xf>
    <xf numFmtId="0" fontId="14" fillId="0" borderId="30" xfId="2" applyFont="1" applyBorder="1" applyAlignment="1">
      <alignment horizontal="center"/>
    </xf>
    <xf numFmtId="0" fontId="14" fillId="0" borderId="36" xfId="2" applyFont="1" applyBorder="1" applyAlignment="1">
      <alignment horizontal="center"/>
    </xf>
    <xf numFmtId="0" fontId="27" fillId="0" borderId="0" xfId="2" applyFont="1" applyAlignment="1">
      <alignment horizontal="center"/>
    </xf>
    <xf numFmtId="169" fontId="8" fillId="0" borderId="0" xfId="2" applyNumberFormat="1" applyFont="1" applyAlignment="1">
      <alignment horizontal="center"/>
    </xf>
    <xf numFmtId="1" fontId="8" fillId="0" borderId="0" xfId="2" applyNumberFormat="1" applyFont="1" applyAlignment="1">
      <alignment horizontal="center" vertical="center"/>
    </xf>
    <xf numFmtId="0" fontId="14" fillId="0" borderId="26" xfId="2" applyFont="1" applyBorder="1" applyAlignment="1">
      <alignment horizontal="center"/>
    </xf>
    <xf numFmtId="0" fontId="14" fillId="0" borderId="27" xfId="2" applyFont="1" applyBorder="1" applyAlignment="1">
      <alignment horizontal="center"/>
    </xf>
    <xf numFmtId="0" fontId="14" fillId="0" borderId="28" xfId="2" applyFont="1" applyBorder="1" applyAlignment="1">
      <alignment horizontal="center"/>
    </xf>
    <xf numFmtId="0" fontId="14" fillId="0" borderId="0" xfId="2" applyFont="1" applyAlignment="1">
      <alignment horizontal="center"/>
    </xf>
    <xf numFmtId="0" fontId="14" fillId="0" borderId="20" xfId="2" applyFont="1" applyBorder="1" applyAlignment="1">
      <alignment horizontal="center" vertical="center"/>
    </xf>
    <xf numFmtId="0" fontId="14" fillId="0" borderId="24" xfId="2" applyFont="1" applyBorder="1" applyAlignment="1">
      <alignment horizontal="center" vertical="center"/>
    </xf>
    <xf numFmtId="0" fontId="14" fillId="0" borderId="34" xfId="2" applyFont="1" applyBorder="1" applyAlignment="1">
      <alignment horizontal="center" vertical="center"/>
    </xf>
    <xf numFmtId="0" fontId="23" fillId="8" borderId="5" xfId="2" applyFont="1" applyFill="1" applyBorder="1" applyAlignment="1">
      <alignment horizontal="center" vertical="center"/>
    </xf>
    <xf numFmtId="169" fontId="41" fillId="0" borderId="0" xfId="2" applyNumberFormat="1" applyFont="1" applyAlignment="1">
      <alignment horizontal="center"/>
    </xf>
    <xf numFmtId="1" fontId="41" fillId="3" borderId="0" xfId="2" applyNumberFormat="1" applyFont="1" applyFill="1" applyAlignment="1">
      <alignment horizontal="center" vertical="center"/>
    </xf>
    <xf numFmtId="0" fontId="16" fillId="0" borderId="0" xfId="9" applyFont="1" applyAlignment="1">
      <alignment horizontal="center" vertical="center"/>
    </xf>
    <xf numFmtId="0" fontId="14" fillId="0" borderId="5" xfId="9" applyFont="1" applyBorder="1" applyAlignment="1">
      <alignment horizontal="center" vertical="center" wrapText="1"/>
    </xf>
    <xf numFmtId="0" fontId="41" fillId="0" borderId="0" xfId="5" applyFont="1" applyAlignment="1">
      <alignment horizontal="left" wrapText="1"/>
    </xf>
    <xf numFmtId="0" fontId="23" fillId="7" borderId="5" xfId="2" applyFont="1" applyFill="1" applyBorder="1" applyAlignment="1">
      <alignment horizontal="center" vertical="center"/>
    </xf>
    <xf numFmtId="0" fontId="14" fillId="0" borderId="2" xfId="2" applyFont="1" applyBorder="1" applyAlignment="1">
      <alignment horizontal="center" vertical="center"/>
    </xf>
    <xf numFmtId="0" fontId="0" fillId="0" borderId="46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14" fillId="0" borderId="18" xfId="2" applyFont="1" applyBorder="1" applyAlignment="1">
      <alignment horizontal="center"/>
    </xf>
    <xf numFmtId="0" fontId="14" fillId="0" borderId="19" xfId="2" applyFont="1" applyBorder="1" applyAlignment="1">
      <alignment horizontal="center"/>
    </xf>
    <xf numFmtId="0" fontId="14" fillId="0" borderId="25" xfId="2" applyFont="1" applyBorder="1" applyAlignment="1">
      <alignment horizontal="center"/>
    </xf>
    <xf numFmtId="0" fontId="16" fillId="2" borderId="0" xfId="17" applyFont="1" applyFill="1" applyAlignment="1">
      <alignment horizontal="center" vertical="center"/>
    </xf>
    <xf numFmtId="0" fontId="15" fillId="2" borderId="0" xfId="15" applyFont="1" applyFill="1" applyAlignment="1">
      <alignment horizontal="left" wrapText="1"/>
    </xf>
    <xf numFmtId="0" fontId="0" fillId="2" borderId="0" xfId="6" applyFont="1" applyFill="1" applyAlignment="1">
      <alignment horizontal="left" vertical="center" wrapText="1"/>
    </xf>
    <xf numFmtId="0" fontId="14" fillId="2" borderId="5" xfId="9" applyFont="1" applyFill="1" applyBorder="1" applyAlignment="1">
      <alignment horizontal="center" vertical="center" wrapText="1"/>
    </xf>
    <xf numFmtId="1" fontId="41" fillId="0" borderId="0" xfId="2" applyNumberFormat="1" applyFont="1" applyAlignment="1">
      <alignment horizontal="center" vertical="center"/>
    </xf>
    <xf numFmtId="169" fontId="13" fillId="0" borderId="0" xfId="2" applyNumberFormat="1" applyFont="1" applyAlignment="1">
      <alignment horizontal="center"/>
    </xf>
    <xf numFmtId="169" fontId="34" fillId="0" borderId="0" xfId="2" applyNumberFormat="1" applyAlignment="1">
      <alignment horizontal="center"/>
    </xf>
    <xf numFmtId="1" fontId="13" fillId="0" borderId="0" xfId="2" applyNumberFormat="1" applyFont="1" applyAlignment="1">
      <alignment horizontal="center" vertical="center"/>
    </xf>
    <xf numFmtId="0" fontId="55" fillId="0" borderId="5" xfId="0" applyFont="1" applyBorder="1" applyAlignment="1">
      <alignment horizontal="center" vertical="center"/>
    </xf>
    <xf numFmtId="0" fontId="56" fillId="0" borderId="5" xfId="0" applyFont="1" applyBorder="1"/>
    <xf numFmtId="0" fontId="16" fillId="0" borderId="0" xfId="17" applyFont="1" applyAlignment="1">
      <alignment horizontal="center" vertical="center"/>
    </xf>
    <xf numFmtId="0" fontId="1" fillId="0" borderId="0" xfId="18"/>
    <xf numFmtId="0" fontId="1" fillId="0" borderId="0" xfId="18" applyAlignment="1">
      <alignment horizontal="left"/>
    </xf>
    <xf numFmtId="0" fontId="31" fillId="0" borderId="0" xfId="18" applyFont="1"/>
    <xf numFmtId="0" fontId="24" fillId="0" borderId="0" xfId="18" applyFont="1" applyAlignment="1">
      <alignment horizontal="left"/>
    </xf>
    <xf numFmtId="168" fontId="25" fillId="3" borderId="0" xfId="18" applyNumberFormat="1" applyFont="1" applyFill="1" applyAlignment="1">
      <alignment horizontal="center"/>
    </xf>
    <xf numFmtId="1" fontId="15" fillId="0" borderId="0" xfId="18" applyNumberFormat="1" applyFont="1"/>
    <xf numFmtId="0" fontId="24" fillId="0" borderId="0" xfId="18" applyFont="1" applyAlignment="1">
      <alignment horizontal="center"/>
    </xf>
    <xf numFmtId="168" fontId="25" fillId="0" borderId="0" xfId="18" applyNumberFormat="1" applyFont="1" applyAlignment="1">
      <alignment horizontal="center"/>
    </xf>
    <xf numFmtId="1" fontId="1" fillId="0" borderId="0" xfId="18" applyNumberFormat="1"/>
    <xf numFmtId="0" fontId="26" fillId="0" borderId="0" xfId="18" applyFont="1" applyAlignment="1">
      <alignment horizontal="left" vertical="center"/>
    </xf>
    <xf numFmtId="0" fontId="27" fillId="0" borderId="0" xfId="18" applyFont="1" applyAlignment="1">
      <alignment horizontal="center"/>
    </xf>
    <xf numFmtId="168" fontId="33" fillId="3" borderId="0" xfId="18" applyNumberFormat="1" applyFont="1" applyFill="1" applyAlignment="1">
      <alignment horizontal="center"/>
    </xf>
    <xf numFmtId="1" fontId="16" fillId="3" borderId="0" xfId="18" applyNumberFormat="1" applyFont="1" applyFill="1"/>
    <xf numFmtId="0" fontId="16" fillId="0" borderId="1" xfId="18" applyFont="1" applyBorder="1" applyAlignment="1">
      <alignment horizontal="center" vertical="center"/>
    </xf>
    <xf numFmtId="17" fontId="16" fillId="0" borderId="1" xfId="18" applyNumberFormat="1" applyFont="1" applyBorder="1" applyAlignment="1">
      <alignment horizontal="center" vertical="center"/>
    </xf>
    <xf numFmtId="1" fontId="1" fillId="3" borderId="0" xfId="18" applyNumberFormat="1" applyFill="1"/>
    <xf numFmtId="0" fontId="30" fillId="0" borderId="0" xfId="18" applyFont="1"/>
    <xf numFmtId="0" fontId="28" fillId="4" borderId="0" xfId="18" applyFont="1" applyFill="1" applyAlignment="1">
      <alignment horizontal="center"/>
    </xf>
    <xf numFmtId="0" fontId="27" fillId="0" borderId="0" xfId="18" applyFont="1"/>
    <xf numFmtId="0" fontId="14" fillId="0" borderId="9" xfId="18" applyFont="1" applyBorder="1" applyAlignment="1">
      <alignment horizontal="center" vertical="center"/>
    </xf>
    <xf numFmtId="0" fontId="14" fillId="0" borderId="13" xfId="18" applyFont="1" applyBorder="1" applyAlignment="1">
      <alignment horizontal="center" vertical="center"/>
    </xf>
    <xf numFmtId="0" fontId="14" fillId="0" borderId="29" xfId="18" applyFont="1" applyBorder="1" applyAlignment="1">
      <alignment horizontal="center"/>
    </xf>
    <xf numFmtId="0" fontId="14" fillId="0" borderId="30" xfId="18" applyFont="1" applyBorder="1" applyAlignment="1">
      <alignment horizontal="center"/>
    </xf>
    <xf numFmtId="0" fontId="14" fillId="0" borderId="36" xfId="18" applyFont="1" applyBorder="1" applyAlignment="1">
      <alignment horizontal="center"/>
    </xf>
    <xf numFmtId="0" fontId="14" fillId="0" borderId="26" xfId="18" applyFont="1" applyBorder="1" applyAlignment="1">
      <alignment horizontal="center"/>
    </xf>
    <xf numFmtId="0" fontId="14" fillId="0" borderId="27" xfId="18" applyFont="1" applyBorder="1" applyAlignment="1">
      <alignment horizontal="center"/>
    </xf>
    <xf numFmtId="0" fontId="14" fillId="0" borderId="28" xfId="18" applyFont="1" applyBorder="1" applyAlignment="1">
      <alignment horizontal="center"/>
    </xf>
    <xf numFmtId="0" fontId="14" fillId="0" borderId="10" xfId="18" applyFont="1" applyBorder="1" applyAlignment="1">
      <alignment horizontal="center" vertical="center"/>
    </xf>
    <xf numFmtId="0" fontId="14" fillId="0" borderId="14" xfId="18" applyFont="1" applyBorder="1" applyAlignment="1">
      <alignment horizontal="center" vertical="center"/>
    </xf>
    <xf numFmtId="0" fontId="14" fillId="0" borderId="6" xfId="18" applyFont="1" applyBorder="1" applyAlignment="1">
      <alignment horizontal="center" vertical="center" wrapText="1"/>
    </xf>
    <xf numFmtId="0" fontId="14" fillId="0" borderId="38" xfId="18" applyFont="1" applyBorder="1" applyAlignment="1">
      <alignment horizontal="center" vertical="center" wrapText="1"/>
    </xf>
    <xf numFmtId="0" fontId="14" fillId="0" borderId="7" xfId="18" applyFont="1" applyBorder="1" applyAlignment="1">
      <alignment horizontal="center" vertical="center" wrapText="1"/>
    </xf>
    <xf numFmtId="0" fontId="14" fillId="0" borderId="39" xfId="18" applyFont="1" applyBorder="1" applyAlignment="1">
      <alignment horizontal="center" vertical="center" wrapText="1"/>
    </xf>
    <xf numFmtId="0" fontId="14" fillId="0" borderId="40" xfId="18" applyFont="1" applyBorder="1" applyAlignment="1">
      <alignment horizontal="center" vertical="center" wrapText="1"/>
    </xf>
    <xf numFmtId="0" fontId="14" fillId="0" borderId="41" xfId="18" applyFont="1" applyBorder="1" applyAlignment="1">
      <alignment horizontal="center" vertical="center" wrapText="1"/>
    </xf>
    <xf numFmtId="0" fontId="14" fillId="0" borderId="42" xfId="18" applyFont="1" applyBorder="1" applyAlignment="1">
      <alignment horizontal="center" vertical="center" wrapText="1"/>
    </xf>
    <xf numFmtId="0" fontId="14" fillId="0" borderId="43" xfId="18" applyFont="1" applyBorder="1" applyAlignment="1">
      <alignment horizontal="center" vertical="center" wrapText="1"/>
    </xf>
    <xf numFmtId="0" fontId="14" fillId="0" borderId="10" xfId="18" applyFont="1" applyBorder="1" applyAlignment="1">
      <alignment horizontal="center" vertical="center" wrapText="1"/>
    </xf>
    <xf numFmtId="0" fontId="14" fillId="0" borderId="11" xfId="18" applyFont="1" applyBorder="1" applyAlignment="1">
      <alignment horizontal="center" vertical="center" wrapText="1"/>
    </xf>
    <xf numFmtId="0" fontId="14" fillId="0" borderId="14" xfId="18" applyFont="1" applyBorder="1" applyAlignment="1">
      <alignment horizontal="left" vertical="center" wrapText="1"/>
    </xf>
    <xf numFmtId="0" fontId="1" fillId="0" borderId="0" xfId="18" applyAlignment="1">
      <alignment vertical="center" wrapText="1"/>
    </xf>
    <xf numFmtId="1" fontId="1" fillId="0" borderId="0" xfId="18" applyNumberFormat="1" applyAlignment="1">
      <alignment vertical="center"/>
    </xf>
    <xf numFmtId="0" fontId="1" fillId="0" borderId="0" xfId="18" applyAlignment="1">
      <alignment vertical="center"/>
    </xf>
    <xf numFmtId="0" fontId="1" fillId="0" borderId="20" xfId="18" applyBorder="1" applyAlignment="1">
      <alignment horizontal="center" vertical="center"/>
    </xf>
    <xf numFmtId="0" fontId="1" fillId="0" borderId="21" xfId="18" applyBorder="1" applyAlignment="1">
      <alignment vertical="center"/>
    </xf>
    <xf numFmtId="2" fontId="19" fillId="0" borderId="9" xfId="19" applyNumberFormat="1" applyFont="1" applyBorder="1" applyAlignment="1">
      <alignment horizontal="center" vertical="center"/>
    </xf>
    <xf numFmtId="1" fontId="19" fillId="2" borderId="8" xfId="19" applyNumberFormat="1" applyFont="1" applyFill="1" applyBorder="1" applyAlignment="1">
      <alignment horizontal="center" vertical="center"/>
    </xf>
    <xf numFmtId="1" fontId="1" fillId="0" borderId="8" xfId="19" applyNumberFormat="1" applyBorder="1" applyAlignment="1">
      <alignment horizontal="center" vertical="center"/>
    </xf>
    <xf numFmtId="1" fontId="19" fillId="0" borderId="13" xfId="19" applyNumberFormat="1" applyFont="1" applyBorder="1" applyAlignment="1">
      <alignment horizontal="center" vertical="center"/>
    </xf>
    <xf numFmtId="2" fontId="49" fillId="2" borderId="17" xfId="20" applyNumberFormat="1" applyFont="1" applyFill="1" applyBorder="1" applyAlignment="1">
      <alignment horizontal="center" vertical="center"/>
    </xf>
    <xf numFmtId="1" fontId="49" fillId="2" borderId="17" xfId="20" applyNumberFormat="1" applyFont="1" applyFill="1" applyBorder="1" applyAlignment="1">
      <alignment horizontal="center" vertical="center"/>
    </xf>
    <xf numFmtId="1" fontId="1" fillId="0" borderId="17" xfId="18" applyNumberFormat="1" applyBorder="1" applyAlignment="1">
      <alignment horizontal="center" vertical="center"/>
    </xf>
    <xf numFmtId="1" fontId="1" fillId="0" borderId="4" xfId="18" applyNumberFormat="1" applyBorder="1" applyAlignment="1">
      <alignment horizontal="center" vertical="center"/>
    </xf>
    <xf numFmtId="1" fontId="1" fillId="0" borderId="37" xfId="18" applyNumberFormat="1" applyBorder="1" applyAlignment="1">
      <alignment horizontal="left" vertical="center"/>
    </xf>
    <xf numFmtId="0" fontId="53" fillId="0" borderId="16" xfId="18" applyFont="1" applyBorder="1" applyAlignment="1" applyProtection="1">
      <alignment horizontal="center" vertical="center"/>
      <protection locked="0"/>
    </xf>
    <xf numFmtId="0" fontId="53" fillId="0" borderId="5" xfId="18" applyFont="1" applyBorder="1" applyAlignment="1" applyProtection="1">
      <alignment horizontal="center"/>
      <protection locked="0"/>
    </xf>
    <xf numFmtId="0" fontId="1" fillId="0" borderId="5" xfId="18" applyBorder="1" applyAlignment="1">
      <alignment horizontal="center" vertical="center" wrapText="1"/>
    </xf>
    <xf numFmtId="0" fontId="1" fillId="0" borderId="5" xfId="18" applyBorder="1" applyAlignment="1">
      <alignment horizontal="center" vertical="center"/>
    </xf>
    <xf numFmtId="0" fontId="1" fillId="0" borderId="2" xfId="18" applyBorder="1" applyAlignment="1">
      <alignment vertical="center"/>
    </xf>
    <xf numFmtId="2" fontId="19" fillId="0" borderId="20" xfId="19" applyNumberFormat="1" applyFont="1" applyBorder="1" applyAlignment="1">
      <alignment horizontal="center" vertical="center"/>
    </xf>
    <xf numFmtId="1" fontId="19" fillId="0" borderId="5" xfId="18" applyNumberFormat="1" applyFont="1" applyBorder="1" applyAlignment="1">
      <alignment horizontal="center" vertical="center"/>
    </xf>
    <xf numFmtId="1" fontId="1" fillId="0" borderId="5" xfId="19" applyNumberFormat="1" applyBorder="1" applyAlignment="1">
      <alignment horizontal="center" vertical="center"/>
    </xf>
    <xf numFmtId="1" fontId="1" fillId="0" borderId="34" xfId="19" applyNumberFormat="1" applyBorder="1" applyAlignment="1">
      <alignment horizontal="center" vertical="center"/>
    </xf>
    <xf numFmtId="2" fontId="49" fillId="0" borderId="3" xfId="18" applyNumberFormat="1" applyFont="1" applyBorder="1" applyAlignment="1">
      <alignment horizontal="center" vertical="center"/>
    </xf>
    <xf numFmtId="1" fontId="50" fillId="0" borderId="5" xfId="18" applyNumberFormat="1" applyFont="1" applyBorder="1" applyAlignment="1">
      <alignment horizontal="center" vertical="center"/>
    </xf>
    <xf numFmtId="166" fontId="49" fillId="0" borderId="5" xfId="18" applyNumberFormat="1" applyFont="1" applyBorder="1" applyAlignment="1">
      <alignment horizontal="center" vertical="center"/>
    </xf>
    <xf numFmtId="1" fontId="49" fillId="0" borderId="5" xfId="18" applyNumberFormat="1" applyFont="1" applyBorder="1" applyAlignment="1">
      <alignment horizontal="center" vertical="center"/>
    </xf>
    <xf numFmtId="0" fontId="53" fillId="0" borderId="20" xfId="18" applyFont="1" applyBorder="1" applyAlignment="1" applyProtection="1">
      <alignment horizontal="center" vertical="center"/>
      <protection locked="0"/>
    </xf>
    <xf numFmtId="2" fontId="19" fillId="0" borderId="20" xfId="18" applyNumberFormat="1" applyFont="1" applyBorder="1" applyAlignment="1">
      <alignment horizontal="center" vertical="center"/>
    </xf>
    <xf numFmtId="1" fontId="1" fillId="2" borderId="5" xfId="19" applyNumberFormat="1" applyFill="1" applyBorder="1" applyAlignment="1">
      <alignment horizontal="center" vertical="center"/>
    </xf>
    <xf numFmtId="1" fontId="1" fillId="2" borderId="34" xfId="19" applyNumberFormat="1" applyFill="1" applyBorder="1" applyAlignment="1">
      <alignment horizontal="center" vertical="center"/>
    </xf>
    <xf numFmtId="2" fontId="50" fillId="0" borderId="3" xfId="18" applyNumberFormat="1" applyFont="1" applyBorder="1" applyAlignment="1">
      <alignment horizontal="center" vertical="center"/>
    </xf>
    <xf numFmtId="1" fontId="50" fillId="0" borderId="3" xfId="18" applyNumberFormat="1" applyFont="1" applyBorder="1" applyAlignment="1">
      <alignment horizontal="center" vertical="center"/>
    </xf>
    <xf numFmtId="1" fontId="50" fillId="0" borderId="34" xfId="18" applyNumberFormat="1" applyFont="1" applyBorder="1" applyAlignment="1">
      <alignment horizontal="center" vertical="center"/>
    </xf>
    <xf numFmtId="0" fontId="53" fillId="0" borderId="10" xfId="18" applyFont="1" applyBorder="1" applyAlignment="1" applyProtection="1">
      <alignment horizontal="center" vertical="center"/>
      <protection locked="0"/>
    </xf>
    <xf numFmtId="0" fontId="54" fillId="0" borderId="5" xfId="18" applyFont="1" applyBorder="1" applyAlignment="1" applyProtection="1">
      <alignment horizontal="center"/>
      <protection locked="0"/>
    </xf>
    <xf numFmtId="0" fontId="14" fillId="5" borderId="20" xfId="18" applyFont="1" applyFill="1" applyBorder="1" applyAlignment="1">
      <alignment horizontal="center" vertical="center"/>
    </xf>
    <xf numFmtId="0" fontId="14" fillId="5" borderId="2" xfId="18" applyFont="1" applyFill="1" applyBorder="1" applyAlignment="1">
      <alignment vertical="center"/>
    </xf>
    <xf numFmtId="1" fontId="14" fillId="5" borderId="10" xfId="18" applyNumberFormat="1" applyFont="1" applyFill="1" applyBorder="1" applyAlignment="1">
      <alignment horizontal="center" vertical="center"/>
    </xf>
    <xf numFmtId="1" fontId="14" fillId="5" borderId="11" xfId="18" applyNumberFormat="1" applyFont="1" applyFill="1" applyBorder="1" applyAlignment="1">
      <alignment horizontal="center" vertical="center"/>
    </xf>
    <xf numFmtId="1" fontId="14" fillId="5" borderId="14" xfId="18" applyNumberFormat="1" applyFont="1" applyFill="1" applyBorder="1" applyAlignment="1">
      <alignment horizontal="center" vertical="center"/>
    </xf>
    <xf numFmtId="1" fontId="14" fillId="5" borderId="3" xfId="18" applyNumberFormat="1" applyFont="1" applyFill="1" applyBorder="1" applyAlignment="1">
      <alignment horizontal="center" vertical="center"/>
    </xf>
    <xf numFmtId="1" fontId="14" fillId="5" borderId="5" xfId="18" applyNumberFormat="1" applyFont="1" applyFill="1" applyBorder="1" applyAlignment="1">
      <alignment horizontal="center" vertical="center"/>
    </xf>
    <xf numFmtId="1" fontId="14" fillId="5" borderId="34" xfId="18" applyNumberFormat="1" applyFont="1" applyFill="1" applyBorder="1" applyAlignment="1">
      <alignment horizontal="center" vertical="center"/>
    </xf>
    <xf numFmtId="1" fontId="14" fillId="5" borderId="20" xfId="18" applyNumberFormat="1" applyFont="1" applyFill="1" applyBorder="1" applyAlignment="1">
      <alignment horizontal="center" vertical="center"/>
    </xf>
    <xf numFmtId="2" fontId="14" fillId="5" borderId="34" xfId="18" applyNumberFormat="1" applyFont="1" applyFill="1" applyBorder="1" applyAlignment="1">
      <alignment horizontal="left" vertical="center"/>
    </xf>
    <xf numFmtId="0" fontId="53" fillId="0" borderId="9" xfId="18" applyFont="1" applyBorder="1" applyAlignment="1" applyProtection="1">
      <alignment horizontal="center" vertical="center"/>
      <protection locked="0"/>
    </xf>
    <xf numFmtId="0" fontId="14" fillId="6" borderId="10" xfId="18" applyFont="1" applyFill="1" applyBorder="1" applyAlignment="1">
      <alignment horizontal="center" vertical="center"/>
    </xf>
    <xf numFmtId="0" fontId="14" fillId="6" borderId="14" xfId="18" applyFont="1" applyFill="1" applyBorder="1" applyAlignment="1">
      <alignment vertical="center"/>
    </xf>
    <xf numFmtId="1" fontId="14" fillId="6" borderId="31" xfId="18" applyNumberFormat="1" applyFont="1" applyFill="1" applyBorder="1" applyAlignment="1">
      <alignment horizontal="center" vertical="center"/>
    </xf>
    <xf numFmtId="1" fontId="14" fillId="6" borderId="32" xfId="18" applyNumberFormat="1" applyFont="1" applyFill="1" applyBorder="1" applyAlignment="1">
      <alignment horizontal="center" vertical="center"/>
    </xf>
    <xf numFmtId="1" fontId="14" fillId="6" borderId="12" xfId="18" applyNumberFormat="1" applyFont="1" applyFill="1" applyBorder="1" applyAlignment="1">
      <alignment horizontal="center" vertical="center"/>
    </xf>
    <xf numFmtId="1" fontId="14" fillId="6" borderId="33" xfId="18" applyNumberFormat="1" applyFont="1" applyFill="1" applyBorder="1" applyAlignment="1">
      <alignment horizontal="center" vertical="center"/>
    </xf>
    <xf numFmtId="2" fontId="14" fillId="6" borderId="10" xfId="18" applyNumberFormat="1" applyFont="1" applyFill="1" applyBorder="1" applyAlignment="1">
      <alignment horizontal="center" vertical="center"/>
    </xf>
    <xf numFmtId="1" fontId="14" fillId="6" borderId="15" xfId="18" applyNumberFormat="1" applyFont="1" applyFill="1" applyBorder="1" applyAlignment="1">
      <alignment horizontal="center" vertical="center"/>
    </xf>
    <xf numFmtId="1" fontId="14" fillId="6" borderId="11" xfId="18" applyNumberFormat="1" applyFont="1" applyFill="1" applyBorder="1" applyAlignment="1">
      <alignment horizontal="center" vertical="center"/>
    </xf>
    <xf numFmtId="1" fontId="14" fillId="6" borderId="14" xfId="18" applyNumberFormat="1" applyFont="1" applyFill="1" applyBorder="1" applyAlignment="1">
      <alignment horizontal="center" vertical="center"/>
    </xf>
    <xf numFmtId="1" fontId="14" fillId="6" borderId="10" xfId="18" applyNumberFormat="1" applyFont="1" applyFill="1" applyBorder="1" applyAlignment="1">
      <alignment horizontal="center" vertical="center"/>
    </xf>
    <xf numFmtId="1" fontId="21" fillId="6" borderId="15" xfId="18" applyNumberFormat="1" applyFont="1" applyFill="1" applyBorder="1" applyAlignment="1">
      <alignment horizontal="center" vertical="center"/>
    </xf>
    <xf numFmtId="169" fontId="14" fillId="6" borderId="11" xfId="18" applyNumberFormat="1" applyFont="1" applyFill="1" applyBorder="1" applyAlignment="1">
      <alignment horizontal="center" vertical="center"/>
    </xf>
    <xf numFmtId="169" fontId="14" fillId="6" borderId="11" xfId="18" applyNumberFormat="1" applyFont="1" applyFill="1" applyBorder="1" applyAlignment="1">
      <alignment horizontal="left" vertical="center"/>
    </xf>
    <xf numFmtId="0" fontId="14" fillId="0" borderId="0" xfId="18" applyFont="1" applyAlignment="1">
      <alignment horizontal="center"/>
    </xf>
    <xf numFmtId="0" fontId="14" fillId="0" borderId="0" xfId="18" applyFont="1"/>
    <xf numFmtId="1" fontId="14" fillId="0" borderId="0" xfId="18" applyNumberFormat="1" applyFont="1" applyAlignment="1">
      <alignment horizontal="center" vertical="center"/>
    </xf>
    <xf numFmtId="1" fontId="14" fillId="2" borderId="0" xfId="18" applyNumberFormat="1" applyFont="1" applyFill="1" applyAlignment="1">
      <alignment horizontal="center" vertical="center"/>
    </xf>
    <xf numFmtId="169" fontId="14" fillId="0" borderId="0" xfId="18" applyNumberFormat="1" applyFont="1" applyAlignment="1">
      <alignment horizontal="center" vertical="center"/>
    </xf>
    <xf numFmtId="0" fontId="14" fillId="0" borderId="0" xfId="18" applyFont="1" applyAlignment="1">
      <alignment horizontal="center" vertical="center"/>
    </xf>
    <xf numFmtId="166" fontId="14" fillId="2" borderId="0" xfId="18" applyNumberFormat="1" applyFont="1" applyFill="1" applyAlignment="1">
      <alignment horizontal="center" vertical="center"/>
    </xf>
    <xf numFmtId="169" fontId="1" fillId="0" borderId="0" xfId="18" applyNumberFormat="1"/>
    <xf numFmtId="169" fontId="1" fillId="0" borderId="0" xfId="18" applyNumberFormat="1" applyAlignment="1">
      <alignment horizontal="left"/>
    </xf>
    <xf numFmtId="1" fontId="32" fillId="0" borderId="5" xfId="18" applyNumberFormat="1" applyFont="1" applyBorder="1" applyAlignment="1">
      <alignment horizontal="center" vertical="center"/>
    </xf>
    <xf numFmtId="0" fontId="1" fillId="0" borderId="5" xfId="18" applyBorder="1" applyAlignment="1">
      <alignment horizontal="center"/>
    </xf>
    <xf numFmtId="0" fontId="27" fillId="0" borderId="23" xfId="18" applyFont="1" applyBorder="1"/>
    <xf numFmtId="0" fontId="27" fillId="0" borderId="0" xfId="18" applyFont="1" applyAlignment="1">
      <alignment horizontal="center"/>
    </xf>
    <xf numFmtId="169" fontId="1" fillId="0" borderId="0" xfId="18" applyNumberFormat="1" applyAlignment="1">
      <alignment horizontal="center"/>
    </xf>
    <xf numFmtId="1" fontId="1" fillId="0" borderId="0" xfId="18" applyNumberFormat="1" applyAlignment="1">
      <alignment horizontal="center" vertical="center"/>
    </xf>
    <xf numFmtId="0" fontId="14" fillId="0" borderId="24" xfId="18" applyFont="1" applyBorder="1" applyAlignment="1">
      <alignment horizontal="center" vertical="center"/>
    </xf>
    <xf numFmtId="0" fontId="23" fillId="8" borderId="5" xfId="18" applyFont="1" applyFill="1" applyBorder="1" applyAlignment="1">
      <alignment horizontal="center" vertical="center"/>
    </xf>
    <xf numFmtId="0" fontId="1" fillId="0" borderId="1" xfId="18" applyBorder="1"/>
    <xf numFmtId="0" fontId="1" fillId="0" borderId="1" xfId="18" applyBorder="1" applyAlignment="1">
      <alignment horizontal="center"/>
    </xf>
    <xf numFmtId="0" fontId="1" fillId="0" borderId="0" xfId="18" applyAlignment="1">
      <alignment horizontal="right"/>
    </xf>
    <xf numFmtId="1" fontId="1" fillId="0" borderId="0" xfId="18" applyNumberFormat="1" applyAlignment="1">
      <alignment horizontal="right"/>
    </xf>
    <xf numFmtId="0" fontId="1" fillId="0" borderId="0" xfId="18" applyAlignment="1">
      <alignment horizontal="center"/>
    </xf>
    <xf numFmtId="0" fontId="14" fillId="0" borderId="20" xfId="18" applyFont="1" applyBorder="1" applyAlignment="1">
      <alignment horizontal="center" vertical="center"/>
    </xf>
    <xf numFmtId="0" fontId="14" fillId="0" borderId="34" xfId="18" applyFont="1" applyBorder="1" applyAlignment="1">
      <alignment horizontal="center" vertical="center"/>
    </xf>
    <xf numFmtId="0" fontId="14" fillId="0" borderId="16" xfId="18" applyFont="1" applyBorder="1" applyAlignment="1">
      <alignment horizontal="center" vertical="center" wrapText="1"/>
    </xf>
    <xf numFmtId="0" fontId="14" fillId="0" borderId="17" xfId="18" applyFont="1" applyBorder="1" applyAlignment="1">
      <alignment horizontal="center" vertical="center" wrapText="1"/>
    </xf>
    <xf numFmtId="0" fontId="14" fillId="0" borderId="4" xfId="18" applyFont="1" applyBorder="1" applyAlignment="1">
      <alignment horizontal="center" vertical="center" wrapText="1"/>
    </xf>
    <xf numFmtId="0" fontId="14" fillId="0" borderId="5" xfId="18" applyFont="1" applyBorder="1" applyAlignment="1">
      <alignment horizontal="center" vertical="center" wrapText="1"/>
    </xf>
    <xf numFmtId="0" fontId="55" fillId="0" borderId="5" xfId="18" applyFont="1" applyBorder="1" applyAlignment="1">
      <alignment horizontal="center" vertical="center"/>
    </xf>
    <xf numFmtId="0" fontId="55" fillId="0" borderId="5" xfId="18" applyFont="1" applyBorder="1"/>
    <xf numFmtId="0" fontId="1" fillId="0" borderId="5" xfId="18" applyBorder="1"/>
    <xf numFmtId="0" fontId="1" fillId="0" borderId="20" xfId="18" applyBorder="1" applyAlignment="1">
      <alignment horizontal="center"/>
    </xf>
    <xf numFmtId="0" fontId="0" fillId="0" borderId="37" xfId="18" applyFont="1" applyBorder="1"/>
    <xf numFmtId="1" fontId="21" fillId="0" borderId="5" xfId="21" applyNumberFormat="1" applyFont="1" applyBorder="1" applyAlignment="1">
      <alignment horizontal="center" vertical="center"/>
    </xf>
    <xf numFmtId="1" fontId="19" fillId="0" borderId="3" xfId="18" applyNumberFormat="1" applyFont="1" applyBorder="1" applyAlignment="1">
      <alignment horizontal="center" vertical="center"/>
    </xf>
    <xf numFmtId="1" fontId="19" fillId="0" borderId="4" xfId="18" applyNumberFormat="1" applyFont="1" applyBorder="1" applyAlignment="1">
      <alignment horizontal="center" vertical="center"/>
    </xf>
    <xf numFmtId="1" fontId="1" fillId="2" borderId="5" xfId="18" applyNumberFormat="1" applyFill="1" applyBorder="1" applyAlignment="1">
      <alignment horizontal="center" vertical="center"/>
    </xf>
    <xf numFmtId="1" fontId="1" fillId="0" borderId="5" xfId="18" applyNumberFormat="1" applyBorder="1" applyAlignment="1">
      <alignment horizontal="center" vertical="center"/>
    </xf>
    <xf numFmtId="2" fontId="1" fillId="0" borderId="5" xfId="18" applyNumberFormat="1" applyBorder="1" applyAlignment="1">
      <alignment horizontal="center" vertical="center"/>
    </xf>
    <xf numFmtId="1" fontId="1" fillId="0" borderId="0" xfId="18" quotePrefix="1" applyNumberFormat="1" applyAlignment="1">
      <alignment horizontal="center"/>
    </xf>
    <xf numFmtId="0" fontId="1" fillId="0" borderId="34" xfId="18" applyBorder="1"/>
    <xf numFmtId="1" fontId="19" fillId="0" borderId="5" xfId="21" applyNumberFormat="1" applyFont="1" applyBorder="1" applyAlignment="1">
      <alignment horizontal="center" vertical="center"/>
    </xf>
    <xf numFmtId="169" fontId="1" fillId="0" borderId="5" xfId="18" applyNumberFormat="1" applyBorder="1" applyAlignment="1">
      <alignment horizontal="center" vertical="center"/>
    </xf>
    <xf numFmtId="2" fontId="1" fillId="0" borderId="5" xfId="18" applyNumberFormat="1" applyBorder="1" applyAlignment="1">
      <alignment horizontal="center"/>
    </xf>
    <xf numFmtId="0" fontId="21" fillId="2" borderId="5" xfId="18" applyFont="1" applyFill="1" applyBorder="1" applyAlignment="1">
      <alignment horizontal="center"/>
    </xf>
    <xf numFmtId="166" fontId="21" fillId="2" borderId="5" xfId="18" applyNumberFormat="1" applyFont="1" applyFill="1" applyBorder="1" applyAlignment="1">
      <alignment horizontal="center"/>
    </xf>
    <xf numFmtId="166" fontId="21" fillId="2" borderId="2" xfId="18" applyNumberFormat="1" applyFont="1" applyFill="1" applyBorder="1" applyAlignment="1">
      <alignment horizontal="center"/>
    </xf>
    <xf numFmtId="0" fontId="57" fillId="0" borderId="5" xfId="18" applyFont="1" applyBorder="1"/>
    <xf numFmtId="1" fontId="21" fillId="2" borderId="5" xfId="18" applyNumberFormat="1" applyFont="1" applyFill="1" applyBorder="1" applyAlignment="1">
      <alignment horizontal="center"/>
    </xf>
    <xf numFmtId="1" fontId="21" fillId="2" borderId="5" xfId="18" applyNumberFormat="1" applyFont="1" applyFill="1" applyBorder="1" applyAlignment="1">
      <alignment horizontal="center" vertical="center"/>
    </xf>
    <xf numFmtId="1" fontId="21" fillId="2" borderId="2" xfId="19" applyNumberFormat="1" applyFont="1" applyFill="1" applyBorder="1" applyAlignment="1">
      <alignment horizontal="center"/>
    </xf>
    <xf numFmtId="0" fontId="14" fillId="9" borderId="20" xfId="18" applyFont="1" applyFill="1" applyBorder="1" applyAlignment="1">
      <alignment horizontal="center"/>
    </xf>
    <xf numFmtId="0" fontId="14" fillId="9" borderId="34" xfId="18" applyFont="1" applyFill="1" applyBorder="1"/>
    <xf numFmtId="1" fontId="1" fillId="9" borderId="20" xfId="18" applyNumberFormat="1" applyFill="1" applyBorder="1" applyAlignment="1">
      <alignment horizontal="center" vertical="center"/>
    </xf>
    <xf numFmtId="1" fontId="1" fillId="9" borderId="3" xfId="18" applyNumberFormat="1" applyFill="1" applyBorder="1" applyAlignment="1">
      <alignment horizontal="center" vertical="center"/>
    </xf>
    <xf numFmtId="1" fontId="1" fillId="9" borderId="5" xfId="18" applyNumberFormat="1" applyFill="1" applyBorder="1" applyAlignment="1">
      <alignment horizontal="center" vertical="center"/>
    </xf>
    <xf numFmtId="1" fontId="1" fillId="0" borderId="5" xfId="18" applyNumberFormat="1" applyBorder="1"/>
    <xf numFmtId="1" fontId="21" fillId="2" borderId="5" xfId="19" applyNumberFormat="1" applyFont="1" applyFill="1" applyBorder="1" applyAlignment="1">
      <alignment horizontal="center"/>
    </xf>
    <xf numFmtId="0" fontId="14" fillId="6" borderId="10" xfId="18" applyFont="1" applyFill="1" applyBorder="1" applyAlignment="1">
      <alignment horizontal="center"/>
    </xf>
    <xf numFmtId="0" fontId="14" fillId="6" borderId="14" xfId="18" applyFont="1" applyFill="1" applyBorder="1"/>
    <xf numFmtId="2" fontId="1" fillId="6" borderId="10" xfId="18" applyNumberFormat="1" applyFill="1" applyBorder="1" applyAlignment="1">
      <alignment horizontal="center" vertical="center"/>
    </xf>
    <xf numFmtId="1" fontId="1" fillId="6" borderId="15" xfId="18" applyNumberFormat="1" applyFill="1" applyBorder="1" applyAlignment="1">
      <alignment horizontal="center" vertical="center"/>
    </xf>
    <xf numFmtId="2" fontId="1" fillId="6" borderId="11" xfId="18" applyNumberFormat="1" applyFill="1" applyBorder="1" applyAlignment="1">
      <alignment horizontal="center" vertical="center"/>
    </xf>
    <xf numFmtId="1" fontId="1" fillId="6" borderId="11" xfId="18" applyNumberFormat="1" applyFill="1" applyBorder="1" applyAlignment="1">
      <alignment horizontal="center" vertical="center"/>
    </xf>
    <xf numFmtId="169" fontId="1" fillId="6" borderId="11" xfId="18" applyNumberFormat="1" applyFill="1" applyBorder="1" applyAlignment="1">
      <alignment horizontal="center" vertical="center"/>
    </xf>
    <xf numFmtId="1" fontId="1" fillId="6" borderId="5" xfId="18" applyNumberFormat="1" applyFill="1" applyBorder="1" applyAlignment="1">
      <alignment horizontal="center" vertical="center"/>
    </xf>
    <xf numFmtId="1" fontId="21" fillId="2" borderId="2" xfId="18" applyNumberFormat="1" applyFont="1" applyFill="1" applyBorder="1" applyAlignment="1">
      <alignment horizontal="center"/>
    </xf>
    <xf numFmtId="0" fontId="1" fillId="0" borderId="0" xfId="18" applyAlignment="1">
      <alignment horizontal="left" vertical="top" indent="1"/>
    </xf>
    <xf numFmtId="1" fontId="41" fillId="0" borderId="0" xfId="21" applyNumberFormat="1" applyFont="1"/>
    <xf numFmtId="1" fontId="15" fillId="0" borderId="0" xfId="21" applyNumberFormat="1" applyFont="1"/>
    <xf numFmtId="0" fontId="1" fillId="3" borderId="0" xfId="18" applyFill="1"/>
    <xf numFmtId="1" fontId="1" fillId="2" borderId="0" xfId="18" applyNumberFormat="1" applyFill="1" applyAlignment="1">
      <alignment horizontal="center" vertical="center"/>
    </xf>
    <xf numFmtId="1" fontId="1" fillId="2" borderId="0" xfId="18" applyNumberFormat="1" applyFill="1"/>
    <xf numFmtId="0" fontId="21" fillId="0" borderId="0" xfId="21" applyFont="1" applyAlignment="1">
      <alignment vertical="center"/>
    </xf>
    <xf numFmtId="0" fontId="15" fillId="0" borderId="0" xfId="21" applyFont="1"/>
    <xf numFmtId="1" fontId="15" fillId="2" borderId="0" xfId="21" applyNumberFormat="1" applyFont="1" applyFill="1"/>
    <xf numFmtId="169" fontId="15" fillId="0" borderId="0" xfId="21" applyNumberFormat="1" applyFont="1"/>
    <xf numFmtId="0" fontId="15" fillId="3" borderId="0" xfId="21" applyFont="1" applyFill="1"/>
    <xf numFmtId="0" fontId="1" fillId="0" borderId="2" xfId="18" applyBorder="1" applyAlignment="1">
      <alignment horizontal="center"/>
    </xf>
    <xf numFmtId="0" fontId="56" fillId="0" borderId="5" xfId="18" applyFont="1" applyBorder="1"/>
    <xf numFmtId="0" fontId="15" fillId="0" borderId="5" xfId="21" applyFont="1" applyBorder="1"/>
    <xf numFmtId="0" fontId="42" fillId="0" borderId="0" xfId="21" applyFont="1" applyAlignment="1">
      <alignment vertical="center"/>
    </xf>
    <xf numFmtId="169" fontId="41" fillId="0" borderId="0" xfId="18" applyNumberFormat="1" applyFont="1" applyAlignment="1">
      <alignment horizontal="center"/>
    </xf>
    <xf numFmtId="1" fontId="41" fillId="0" borderId="0" xfId="18" applyNumberFormat="1" applyFont="1" applyAlignment="1">
      <alignment horizontal="center"/>
    </xf>
    <xf numFmtId="1" fontId="41" fillId="2" borderId="0" xfId="18" applyNumberFormat="1" applyFont="1" applyFill="1" applyAlignment="1">
      <alignment horizontal="center" vertical="center"/>
    </xf>
    <xf numFmtId="1" fontId="41" fillId="0" borderId="0" xfId="18" applyNumberFormat="1" applyFont="1" applyAlignment="1">
      <alignment horizontal="center" vertical="center"/>
    </xf>
    <xf numFmtId="0" fontId="41" fillId="0" borderId="0" xfId="21" applyFont="1"/>
    <xf numFmtId="0" fontId="1" fillId="0" borderId="4" xfId="18" applyBorder="1" applyAlignment="1">
      <alignment horizontal="left"/>
    </xf>
    <xf numFmtId="0" fontId="1" fillId="0" borderId="4" xfId="18" applyBorder="1" applyAlignment="1">
      <alignment horizontal="center"/>
    </xf>
    <xf numFmtId="0" fontId="15" fillId="0" borderId="0" xfId="21" applyFont="1" applyAlignment="1">
      <alignment horizontal="left"/>
    </xf>
    <xf numFmtId="0" fontId="14" fillId="0" borderId="0" xfId="21" applyFont="1" applyAlignment="1">
      <alignment vertical="center"/>
    </xf>
    <xf numFmtId="1" fontId="41" fillId="0" borderId="0" xfId="18" applyNumberFormat="1" applyFont="1"/>
    <xf numFmtId="169" fontId="41" fillId="0" borderId="0" xfId="18" applyNumberFormat="1" applyFont="1"/>
    <xf numFmtId="1" fontId="41" fillId="2" borderId="0" xfId="18" applyNumberFormat="1" applyFont="1" applyFill="1" applyAlignment="1">
      <alignment horizontal="right"/>
    </xf>
    <xf numFmtId="1" fontId="41" fillId="0" borderId="0" xfId="18" applyNumberFormat="1" applyFont="1" applyAlignment="1">
      <alignment horizontal="right"/>
    </xf>
    <xf numFmtId="0" fontId="41" fillId="0" borderId="0" xfId="18" applyFont="1" applyAlignment="1">
      <alignment horizontal="center"/>
    </xf>
    <xf numFmtId="1" fontId="1" fillId="0" borderId="5" xfId="18" applyNumberFormat="1" applyBorder="1" applyAlignment="1">
      <alignment horizontal="left"/>
    </xf>
    <xf numFmtId="169" fontId="1" fillId="0" borderId="5" xfId="18" applyNumberFormat="1" applyBorder="1" applyAlignment="1">
      <alignment horizontal="center"/>
    </xf>
    <xf numFmtId="1" fontId="1" fillId="0" borderId="5" xfId="18" applyNumberFormat="1" applyBorder="1" applyAlignment="1">
      <alignment horizontal="center"/>
    </xf>
    <xf numFmtId="0" fontId="1" fillId="0" borderId="0" xfId="21" applyAlignment="1">
      <alignment horizontal="left"/>
    </xf>
    <xf numFmtId="0" fontId="41" fillId="0" borderId="0" xfId="21" applyFont="1" applyAlignment="1">
      <alignment horizontal="left"/>
    </xf>
    <xf numFmtId="0" fontId="41" fillId="0" borderId="5" xfId="21" applyFont="1" applyBorder="1" applyAlignment="1">
      <alignment horizontal="center"/>
    </xf>
    <xf numFmtId="0" fontId="41" fillId="0" borderId="5" xfId="21" applyFont="1" applyBorder="1" applyAlignment="1">
      <alignment horizontal="left"/>
    </xf>
    <xf numFmtId="2" fontId="41" fillId="0" borderId="0" xfId="21" applyNumberFormat="1" applyFont="1"/>
    <xf numFmtId="0" fontId="41" fillId="0" borderId="0" xfId="18" applyFont="1" applyAlignment="1">
      <alignment horizontal="right"/>
    </xf>
    <xf numFmtId="0" fontId="41" fillId="0" borderId="5" xfId="18" applyFont="1" applyBorder="1"/>
    <xf numFmtId="1" fontId="41" fillId="0" borderId="0" xfId="21" applyNumberFormat="1" applyFont="1" applyAlignment="1">
      <alignment horizontal="left"/>
    </xf>
    <xf numFmtId="1" fontId="41" fillId="0" borderId="5" xfId="21" applyNumberFormat="1" applyFont="1" applyBorder="1" applyAlignment="1">
      <alignment horizontal="left"/>
    </xf>
    <xf numFmtId="0" fontId="15" fillId="0" borderId="0" xfId="20" applyFont="1" applyAlignment="1">
      <alignment horizontal="left" wrapText="1"/>
    </xf>
    <xf numFmtId="0" fontId="15" fillId="0" borderId="5" xfId="21" applyFont="1" applyBorder="1" applyAlignment="1">
      <alignment horizontal="center"/>
    </xf>
    <xf numFmtId="0" fontId="15" fillId="0" borderId="5" xfId="21" applyFont="1" applyBorder="1" applyAlignment="1">
      <alignment horizontal="left"/>
    </xf>
    <xf numFmtId="0" fontId="40" fillId="0" borderId="0" xfId="20" applyFont="1"/>
    <xf numFmtId="0" fontId="15" fillId="0" borderId="0" xfId="18" applyFont="1"/>
    <xf numFmtId="1" fontId="15" fillId="11" borderId="0" xfId="18" applyNumberFormat="1" applyFont="1" applyFill="1" applyAlignment="1">
      <alignment horizontal="left"/>
    </xf>
    <xf numFmtId="0" fontId="15" fillId="0" borderId="5" xfId="18" applyFont="1" applyBorder="1" applyAlignment="1">
      <alignment horizontal="center"/>
    </xf>
    <xf numFmtId="2" fontId="15" fillId="0" borderId="0" xfId="18" applyNumberFormat="1" applyFont="1"/>
    <xf numFmtId="0" fontId="15" fillId="0" borderId="0" xfId="18" applyFont="1" applyAlignment="1">
      <alignment horizontal="left"/>
    </xf>
    <xf numFmtId="0" fontId="1" fillId="0" borderId="24" xfId="18" applyBorder="1" applyProtection="1">
      <protection locked="0"/>
    </xf>
    <xf numFmtId="0" fontId="1" fillId="0" borderId="2" xfId="18" applyBorder="1" applyProtection="1">
      <protection locked="0"/>
    </xf>
    <xf numFmtId="0" fontId="14" fillId="10" borderId="22" xfId="18" applyFont="1" applyFill="1" applyBorder="1" applyProtection="1">
      <protection locked="0"/>
    </xf>
    <xf numFmtId="171" fontId="1" fillId="0" borderId="0" xfId="18" applyNumberFormat="1"/>
    <xf numFmtId="0" fontId="1" fillId="0" borderId="0" xfId="21"/>
    <xf numFmtId="0" fontId="16" fillId="0" borderId="0" xfId="21" applyFont="1" applyAlignment="1">
      <alignment horizontal="center" vertical="center"/>
    </xf>
    <xf numFmtId="0" fontId="1" fillId="2" borderId="0" xfId="21" applyFill="1"/>
    <xf numFmtId="0" fontId="14" fillId="0" borderId="5" xfId="21" applyFont="1" applyBorder="1" applyAlignment="1">
      <alignment horizontal="center" vertical="center" wrapText="1"/>
    </xf>
    <xf numFmtId="0" fontId="17" fillId="0" borderId="5" xfId="22" applyFont="1" applyBorder="1" applyAlignment="1">
      <alignment horizontal="left" vertical="center" wrapText="1"/>
    </xf>
    <xf numFmtId="2" fontId="21" fillId="2" borderId="5" xfId="21" applyNumberFormat="1" applyFont="1" applyFill="1" applyBorder="1" applyAlignment="1">
      <alignment horizontal="center" vertical="center" wrapText="1"/>
    </xf>
    <xf numFmtId="1" fontId="21" fillId="0" borderId="17" xfId="21" applyNumberFormat="1" applyFont="1" applyBorder="1" applyAlignment="1">
      <alignment horizontal="center" vertical="center"/>
    </xf>
    <xf numFmtId="14" fontId="17" fillId="0" borderId="4" xfId="22" applyNumberFormat="1" applyFont="1" applyBorder="1" applyAlignment="1">
      <alignment vertical="center" wrapText="1"/>
    </xf>
    <xf numFmtId="1" fontId="21" fillId="2" borderId="4" xfId="21" applyNumberFormat="1" applyFont="1" applyFill="1" applyBorder="1" applyAlignment="1">
      <alignment horizontal="center" vertical="center"/>
    </xf>
    <xf numFmtId="0" fontId="18" fillId="2" borderId="1" xfId="21" applyFont="1" applyFill="1" applyBorder="1" applyAlignment="1">
      <alignment horizontal="center" vertical="center" wrapText="1"/>
    </xf>
    <xf numFmtId="1" fontId="21" fillId="0" borderId="44" xfId="21" applyNumberFormat="1" applyFont="1" applyBorder="1" applyAlignment="1">
      <alignment horizontal="center" vertical="center"/>
    </xf>
    <xf numFmtId="1" fontId="21" fillId="0" borderId="45" xfId="21" applyNumberFormat="1" applyFont="1" applyBorder="1" applyAlignment="1">
      <alignment horizontal="center" vertical="center"/>
    </xf>
    <xf numFmtId="14" fontId="17" fillId="0" borderId="44" xfId="22" applyNumberFormat="1" applyFont="1" applyBorder="1" applyAlignment="1">
      <alignment vertical="center" wrapText="1"/>
    </xf>
    <xf numFmtId="0" fontId="1" fillId="2" borderId="5" xfId="21" applyFill="1" applyBorder="1" applyAlignment="1">
      <alignment horizontal="center"/>
    </xf>
    <xf numFmtId="0" fontId="18" fillId="2" borderId="5" xfId="21" applyFont="1" applyFill="1" applyBorder="1" applyAlignment="1">
      <alignment horizontal="center" vertical="center" wrapText="1"/>
    </xf>
    <xf numFmtId="2" fontId="19" fillId="2" borderId="5" xfId="21" applyNumberFormat="1" applyFont="1" applyFill="1" applyBorder="1" applyAlignment="1">
      <alignment horizontal="center" vertical="center"/>
    </xf>
    <xf numFmtId="1" fontId="19" fillId="2" borderId="5" xfId="21" applyNumberFormat="1" applyFont="1" applyFill="1" applyBorder="1" applyAlignment="1">
      <alignment horizontal="center" vertical="center"/>
    </xf>
    <xf numFmtId="14" fontId="19" fillId="2" borderId="5" xfId="22" applyNumberFormat="1" applyFont="1" applyFill="1" applyBorder="1" applyAlignment="1">
      <alignment horizontal="center" vertical="center" wrapText="1"/>
    </xf>
    <xf numFmtId="0" fontId="44" fillId="10" borderId="5" xfId="18" applyFont="1" applyFill="1" applyBorder="1" applyAlignment="1">
      <alignment horizontal="center" vertical="center"/>
    </xf>
    <xf numFmtId="0" fontId="44" fillId="6" borderId="5" xfId="18" applyFont="1" applyFill="1" applyBorder="1" applyAlignment="1">
      <alignment horizontal="center" vertical="center"/>
    </xf>
    <xf numFmtId="0" fontId="52" fillId="3" borderId="5" xfId="18" applyFont="1" applyFill="1" applyBorder="1" applyAlignment="1">
      <alignment horizontal="center" vertical="center"/>
    </xf>
    <xf numFmtId="0" fontId="44" fillId="3" borderId="5" xfId="18" applyFont="1" applyFill="1" applyBorder="1" applyAlignment="1">
      <alignment horizontal="center" vertical="center"/>
    </xf>
    <xf numFmtId="1" fontId="44" fillId="3" borderId="5" xfId="18" applyNumberFormat="1" applyFont="1" applyFill="1" applyBorder="1" applyAlignment="1">
      <alignment horizontal="center" vertical="center"/>
    </xf>
    <xf numFmtId="0" fontId="18" fillId="0" borderId="5" xfId="23" applyFont="1" applyBorder="1" applyAlignment="1">
      <alignment horizontal="center" vertical="center" wrapText="1"/>
    </xf>
    <xf numFmtId="2" fontId="20" fillId="0" borderId="4" xfId="22" applyNumberFormat="1" applyFont="1" applyBorder="1" applyAlignment="1">
      <alignment horizontal="center" vertical="center" wrapText="1"/>
    </xf>
    <xf numFmtId="0" fontId="20" fillId="0" borderId="4" xfId="22" applyFont="1" applyBorder="1" applyAlignment="1">
      <alignment vertical="center" wrapText="1"/>
    </xf>
    <xf numFmtId="14" fontId="20" fillId="0" borderId="4" xfId="22" applyNumberFormat="1" applyFont="1" applyBorder="1" applyAlignment="1">
      <alignment vertical="center" wrapText="1"/>
    </xf>
    <xf numFmtId="170" fontId="20" fillId="2" borderId="4" xfId="22" applyNumberFormat="1" applyFont="1" applyFill="1" applyBorder="1" applyAlignment="1">
      <alignment horizontal="center" vertical="center" wrapText="1"/>
    </xf>
    <xf numFmtId="0" fontId="1" fillId="0" borderId="0" xfId="23"/>
    <xf numFmtId="0" fontId="15" fillId="2" borderId="0" xfId="21" applyFont="1" applyFill="1"/>
    <xf numFmtId="166" fontId="20" fillId="2" borderId="0" xfId="22" applyNumberFormat="1" applyFont="1" applyFill="1" applyAlignment="1">
      <alignment horizontal="center" vertical="center" wrapText="1"/>
    </xf>
  </cellXfs>
  <cellStyles count="24">
    <cellStyle name="Normal" xfId="0" builtinId="0"/>
    <cellStyle name="Normal 10 3" xfId="16" xr:uid="{00000000-0005-0000-0000-000003000000}"/>
    <cellStyle name="Normal 160" xfId="1" xr:uid="{00000000-0005-0000-0000-000004000000}"/>
    <cellStyle name="Normal 2" xfId="2" xr:uid="{00000000-0005-0000-0000-000005000000}"/>
    <cellStyle name="Normal 2 10" xfId="3" xr:uid="{00000000-0005-0000-0000-000006000000}"/>
    <cellStyle name="Normal 2 2" xfId="18" xr:uid="{49D7120F-3E6E-4367-B1AA-86D34C0B39BF}"/>
    <cellStyle name="Normal 2 30 2 4" xfId="4" xr:uid="{00000000-0005-0000-0000-000007000000}"/>
    <cellStyle name="Normal 2 30 2 4 2" xfId="19" xr:uid="{43DDD4C2-3C4E-48EB-A82B-F9CC18E002D6}"/>
    <cellStyle name="Normal 2 30 2 4 4 3 11 8" xfId="5" xr:uid="{00000000-0005-0000-0000-000008000000}"/>
    <cellStyle name="Normal 2 30 2 4 4 3 11 8 20" xfId="15" xr:uid="{00000000-0005-0000-0000-000009000000}"/>
    <cellStyle name="Normal 2 30 2 4 4 3 11 8 20 2" xfId="20" xr:uid="{08E6E365-721C-49B9-9A9C-9B311DDD539C}"/>
    <cellStyle name="Normal 2 30 2 4 4 3 11 8 6" xfId="6" xr:uid="{00000000-0005-0000-0000-00000A000000}"/>
    <cellStyle name="Normal 2 30 2 4 4 3 11 8 6 2" xfId="23" xr:uid="{7E675257-82FD-435B-B038-3B296AF20FB9}"/>
    <cellStyle name="Normal 2 30 2 4 8 6" xfId="7" xr:uid="{00000000-0005-0000-0000-00000B000000}"/>
    <cellStyle name="Normal 2 30 2 7 4 3 11 8" xfId="8" xr:uid="{00000000-0005-0000-0000-00000C000000}"/>
    <cellStyle name="Normal 2 30 2 7 4 3 11 8 6" xfId="9" xr:uid="{00000000-0005-0000-0000-00000D000000}"/>
    <cellStyle name="Normal 2 30 2 7 4 3 11 8 6 17" xfId="17" xr:uid="{00000000-0005-0000-0000-00000E000000}"/>
    <cellStyle name="Normal 2 30 2 7 4 3 11 8 6 17 2" xfId="21" xr:uid="{82F5CACD-21EF-462C-99D0-08D5A6972616}"/>
    <cellStyle name="Normal 2 7" xfId="10" xr:uid="{00000000-0005-0000-0000-00000F000000}"/>
    <cellStyle name="Normal 2 7 2" xfId="11" xr:uid="{00000000-0005-0000-0000-000010000000}"/>
    <cellStyle name="Normal 200 2 2 8 4 3 11 8 6" xfId="12" xr:uid="{00000000-0005-0000-0000-000011000000}"/>
    <cellStyle name="Normal 200 2 2 8 4 3 11 8 6 2" xfId="22" xr:uid="{6925FD98-4884-4DD2-B7D2-7EAED387E1B3}"/>
    <cellStyle name="Normal 207 2" xfId="13" xr:uid="{00000000-0005-0000-0000-000012000000}"/>
    <cellStyle name="Normal 242 4 3 11 8 6" xfId="14" xr:uid="{00000000-0005-0000-0000-00001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AS37"/>
  <sheetViews>
    <sheetView topLeftCell="A9" zoomScale="70" zoomScaleNormal="70" workbookViewId="0">
      <selection activeCell="F32" sqref="F32"/>
    </sheetView>
  </sheetViews>
  <sheetFormatPr defaultColWidth="10.42578125" defaultRowHeight="15"/>
  <cols>
    <col min="1" max="1" width="6" style="236" customWidth="1"/>
    <col min="2" max="2" width="4.7109375" style="236" customWidth="1"/>
    <col min="3" max="3" width="7.42578125" style="236" customWidth="1"/>
    <col min="4" max="4" width="36.28515625" style="236" customWidth="1"/>
    <col min="5" max="5" width="11" style="236" customWidth="1"/>
    <col min="6" max="6" width="9.28515625" style="236" customWidth="1"/>
    <col min="7" max="8" width="11" style="236" customWidth="1"/>
    <col min="9" max="9" width="11.5703125" style="236" customWidth="1"/>
    <col min="10" max="10" width="11" style="236" customWidth="1"/>
    <col min="11" max="11" width="10" style="236" hidden="1" customWidth="1"/>
    <col min="12" max="12" width="11" style="236" customWidth="1"/>
    <col min="13" max="13" width="15.28515625" style="236" customWidth="1"/>
    <col min="14" max="15" width="11" style="236" customWidth="1"/>
    <col min="16" max="16" width="12.140625" style="236" customWidth="1"/>
    <col min="17" max="17" width="11.85546875" style="236" customWidth="1"/>
    <col min="18" max="19" width="11" style="236" customWidth="1"/>
    <col min="20" max="20" width="11.7109375" style="236" customWidth="1"/>
    <col min="21" max="21" width="11.140625" style="236" customWidth="1"/>
    <col min="22" max="22" width="11.7109375" style="236" customWidth="1"/>
    <col min="23" max="23" width="11.28515625" style="236" customWidth="1"/>
    <col min="24" max="24" width="11.42578125" style="236" customWidth="1"/>
    <col min="25" max="16384" width="10.42578125" style="236"/>
  </cols>
  <sheetData>
    <row r="2" spans="1:45" ht="15.75">
      <c r="C2" s="236" t="s">
        <v>0</v>
      </c>
      <c r="U2" s="89"/>
    </row>
    <row r="3" spans="1:45" ht="21">
      <c r="C3" s="493" t="s">
        <v>1</v>
      </c>
      <c r="D3" s="493"/>
      <c r="E3" s="493"/>
      <c r="F3" s="494">
        <v>45992</v>
      </c>
      <c r="G3" s="494"/>
      <c r="J3" s="236" t="s">
        <v>2</v>
      </c>
      <c r="K3" s="58">
        <v>2024</v>
      </c>
      <c r="M3" s="236" t="s">
        <v>3</v>
      </c>
      <c r="N3" s="236">
        <f>-N6+O6</f>
        <v>31</v>
      </c>
    </row>
    <row r="4" spans="1:45" ht="21">
      <c r="C4" s="14"/>
      <c r="D4" s="14"/>
      <c r="E4" s="14"/>
      <c r="F4" s="15"/>
      <c r="G4" s="15"/>
      <c r="H4" s="237"/>
      <c r="K4" s="58"/>
    </row>
    <row r="5" spans="1:45" ht="21">
      <c r="C5" s="17" t="s">
        <v>4</v>
      </c>
      <c r="D5" s="14"/>
      <c r="E5" s="18" t="s">
        <v>49</v>
      </c>
      <c r="F5" s="93" t="s">
        <v>5</v>
      </c>
      <c r="H5" s="237"/>
      <c r="I5" s="237"/>
      <c r="J5" s="237"/>
      <c r="K5" s="237"/>
      <c r="L5" s="59" t="s">
        <v>6</v>
      </c>
      <c r="M5" s="60">
        <f>F3</f>
        <v>45992</v>
      </c>
    </row>
    <row r="6" spans="1:45" ht="27" customHeight="1">
      <c r="H6" s="237"/>
      <c r="I6" s="237"/>
      <c r="J6" s="237"/>
      <c r="K6" s="237"/>
      <c r="N6" s="61">
        <f>EOMONTH(F3,-1)</f>
        <v>45991</v>
      </c>
      <c r="O6" s="61">
        <f>EOMONTH(F3,0)</f>
        <v>46022</v>
      </c>
    </row>
    <row r="7" spans="1:45" ht="23.25" customHeight="1" thickBot="1">
      <c r="B7" s="19" t="s">
        <v>7</v>
      </c>
      <c r="C7" s="20" t="s">
        <v>8</v>
      </c>
      <c r="I7" s="237"/>
      <c r="J7" s="237"/>
      <c r="K7" s="237"/>
    </row>
    <row r="8" spans="1:45" ht="15.75" thickBot="1">
      <c r="C8" s="495" t="s">
        <v>9</v>
      </c>
      <c r="D8" s="497" t="s">
        <v>10</v>
      </c>
      <c r="E8" s="499" t="s">
        <v>11</v>
      </c>
      <c r="F8" s="500"/>
      <c r="G8" s="500"/>
      <c r="H8" s="500"/>
      <c r="I8" s="501"/>
      <c r="J8" s="505" t="s">
        <v>12</v>
      </c>
      <c r="K8" s="506"/>
      <c r="L8" s="506"/>
      <c r="M8" s="506"/>
      <c r="N8" s="507"/>
      <c r="O8" s="499" t="s">
        <v>13</v>
      </c>
      <c r="P8" s="500"/>
      <c r="Q8" s="500"/>
      <c r="R8" s="500"/>
      <c r="S8" s="501"/>
    </row>
    <row r="9" spans="1:45" ht="93" customHeight="1" thickBot="1">
      <c r="C9" s="496"/>
      <c r="D9" s="498"/>
      <c r="E9" s="94" t="s">
        <v>14</v>
      </c>
      <c r="F9" s="95" t="s">
        <v>15</v>
      </c>
      <c r="G9" s="96" t="s">
        <v>16</v>
      </c>
      <c r="H9" s="96" t="s">
        <v>17</v>
      </c>
      <c r="I9" s="106" t="s">
        <v>18</v>
      </c>
      <c r="J9" s="128" t="s">
        <v>19</v>
      </c>
      <c r="K9" s="129" t="s">
        <v>15</v>
      </c>
      <c r="L9" s="130" t="s">
        <v>16</v>
      </c>
      <c r="M9" s="130" t="s">
        <v>17</v>
      </c>
      <c r="N9" s="131" t="s">
        <v>18</v>
      </c>
      <c r="O9" s="22" t="s">
        <v>19</v>
      </c>
      <c r="P9" s="24" t="s">
        <v>15</v>
      </c>
      <c r="Q9" s="24" t="s">
        <v>16</v>
      </c>
      <c r="R9" s="24" t="s">
        <v>17</v>
      </c>
      <c r="S9" s="62" t="s">
        <v>18</v>
      </c>
      <c r="U9" s="344"/>
      <c r="V9" s="344"/>
      <c r="W9" s="344"/>
      <c r="X9" s="344"/>
      <c r="Y9" s="344"/>
      <c r="Z9" s="344"/>
      <c r="AA9" s="344"/>
      <c r="AB9" s="344"/>
      <c r="AC9" s="344"/>
    </row>
    <row r="10" spans="1:45" s="239" customFormat="1" ht="19.899999999999999" customHeight="1">
      <c r="A10" s="238"/>
      <c r="C10" s="240">
        <v>1</v>
      </c>
      <c r="D10" s="241" t="s">
        <v>20</v>
      </c>
      <c r="E10" s="242">
        <f>91025.34-80000</f>
        <v>11025.339999999997</v>
      </c>
      <c r="F10" s="28"/>
      <c r="G10" s="303">
        <v>3894.3523255884793</v>
      </c>
      <c r="H10" s="243">
        <v>3445.6360537146561</v>
      </c>
      <c r="I10" s="304">
        <v>3130.7194406315803</v>
      </c>
      <c r="J10" s="244"/>
      <c r="K10" s="245"/>
      <c r="L10" s="107"/>
      <c r="M10" s="245"/>
      <c r="N10" s="246"/>
      <c r="O10" s="255">
        <f>E10+J10</f>
        <v>11025.339999999997</v>
      </c>
      <c r="P10" s="248">
        <f>((K10*J10)+(F10*E10))/O10</f>
        <v>0</v>
      </c>
      <c r="Q10" s="248">
        <f>((L10*J10)+(G10*E10))/O10</f>
        <v>3894.3523255884793</v>
      </c>
      <c r="R10" s="248">
        <f>((M10*J10)+(H10*E10))/O10</f>
        <v>3445.6360537146561</v>
      </c>
      <c r="S10" s="249">
        <f>((N10*J10)+(I10*E10))/O10</f>
        <v>3130.7194406315803</v>
      </c>
      <c r="U10" s="344"/>
      <c r="V10" s="344"/>
      <c r="W10" s="344"/>
      <c r="X10" s="344"/>
      <c r="Y10" s="344"/>
      <c r="Z10" s="344"/>
      <c r="AA10" s="344"/>
      <c r="AB10" s="344"/>
      <c r="AC10" s="344"/>
      <c r="AD10" s="238"/>
      <c r="AM10" s="238"/>
      <c r="AN10" s="238"/>
      <c r="AO10" s="238"/>
      <c r="AP10" s="238"/>
      <c r="AQ10" s="238"/>
      <c r="AR10" s="238"/>
      <c r="AS10" s="238"/>
    </row>
    <row r="11" spans="1:45" s="239" customFormat="1" ht="19.899999999999999" customHeight="1">
      <c r="A11" s="238"/>
      <c r="C11" s="240">
        <v>2</v>
      </c>
      <c r="D11" s="250" t="s">
        <v>21</v>
      </c>
      <c r="E11" s="97">
        <v>0</v>
      </c>
      <c r="F11" s="31"/>
      <c r="G11" s="251">
        <v>0</v>
      </c>
      <c r="H11" s="251">
        <v>0</v>
      </c>
      <c r="I11" s="252">
        <v>0</v>
      </c>
      <c r="J11" s="72"/>
      <c r="K11" s="34"/>
      <c r="L11" s="107"/>
      <c r="M11" s="31"/>
      <c r="N11" s="140"/>
      <c r="O11" s="247"/>
      <c r="P11" s="248"/>
      <c r="Q11" s="248"/>
      <c r="R11" s="248"/>
      <c r="S11" s="249"/>
      <c r="U11" s="344"/>
      <c r="V11" s="344"/>
      <c r="W11" s="344"/>
      <c r="X11" s="344"/>
      <c r="Y11" s="344"/>
      <c r="Z11" s="344"/>
      <c r="AA11" s="344"/>
      <c r="AB11" s="344"/>
      <c r="AC11" s="344"/>
      <c r="AD11" s="238"/>
      <c r="AM11" s="238"/>
      <c r="AN11" s="238"/>
      <c r="AO11" s="238"/>
      <c r="AP11" s="238"/>
      <c r="AQ11" s="238"/>
      <c r="AR11" s="238"/>
      <c r="AS11" s="238"/>
    </row>
    <row r="12" spans="1:45" s="239" customFormat="1" ht="19.899999999999999" customHeight="1">
      <c r="A12" s="238"/>
      <c r="C12" s="240">
        <v>3</v>
      </c>
      <c r="D12" s="250" t="s">
        <v>22</v>
      </c>
      <c r="E12" s="98">
        <v>18969.900000000001</v>
      </c>
      <c r="F12" s="31"/>
      <c r="G12" s="253">
        <v>4601</v>
      </c>
      <c r="H12" s="253">
        <v>4601</v>
      </c>
      <c r="I12" s="254">
        <v>4601</v>
      </c>
      <c r="J12" s="72"/>
      <c r="K12" s="74"/>
      <c r="L12" s="31"/>
      <c r="M12" s="31"/>
      <c r="N12" s="108"/>
      <c r="O12" s="255">
        <f>E12+J12</f>
        <v>18969.900000000001</v>
      </c>
      <c r="P12" s="248">
        <f>((K12*J12)+(F12*E12))/O12</f>
        <v>0</v>
      </c>
      <c r="Q12" s="248">
        <f>((L12*J12)+(G12*E12))/O12</f>
        <v>4601</v>
      </c>
      <c r="R12" s="248">
        <f>((M12*J12)+(H12*E12))/O12</f>
        <v>4601</v>
      </c>
      <c r="S12" s="249">
        <f>((N12*J12)+(I12*E12))/O12</f>
        <v>4601</v>
      </c>
      <c r="Y12" s="238"/>
      <c r="Z12" s="238"/>
      <c r="AA12" s="238"/>
      <c r="AB12" s="238"/>
      <c r="AC12" s="238"/>
      <c r="AD12" s="238"/>
      <c r="AM12" s="238"/>
      <c r="AN12" s="238"/>
      <c r="AO12" s="238"/>
      <c r="AP12" s="238"/>
      <c r="AQ12" s="238"/>
      <c r="AR12" s="238"/>
      <c r="AS12" s="238"/>
    </row>
    <row r="13" spans="1:45" s="239" customFormat="1" ht="19.899999999999999" customHeight="1" thickBot="1">
      <c r="C13" s="141"/>
      <c r="D13" s="142"/>
      <c r="E13" s="99">
        <f>SUM(E10:E12)</f>
        <v>29995.239999999998</v>
      </c>
      <c r="F13" s="100">
        <f>SUMPRODUCT(F10:F12,E10:E12)/E13</f>
        <v>0</v>
      </c>
      <c r="G13" s="100">
        <f>SUMPRODUCT(G10:G12,E10:E12)/E13</f>
        <v>4341.2577585444787</v>
      </c>
      <c r="H13" s="100">
        <f>SUMPRODUCT(H10:H12,E10:E12)/E13</f>
        <v>4176.3232735748188</v>
      </c>
      <c r="I13" s="109">
        <f>SUMPRODUCT(I10:I12,E10:E12)/E13</f>
        <v>4060.5694829437266</v>
      </c>
      <c r="J13" s="38">
        <f>SUM(J10:J12)</f>
        <v>0</v>
      </c>
      <c r="K13" s="38" t="e">
        <f>SUMPRODUCT(K10:K12,J10:J12)/J13</f>
        <v>#DIV/0!</v>
      </c>
      <c r="L13" s="39" t="e">
        <f>SUMPRODUCT(L10:L12,J10:J12)/J13</f>
        <v>#DIV/0!</v>
      </c>
      <c r="M13" s="39" t="e">
        <f>SUMPRODUCT(M10:M12,J10:J12)/J13</f>
        <v>#DIV/0!</v>
      </c>
      <c r="N13" s="76" t="e">
        <f>SUMPRODUCT(N10:N12,J10:J12)/J13</f>
        <v>#DIV/0!</v>
      </c>
      <c r="O13" s="37">
        <f>SUM(O10:O12)</f>
        <v>29995.239999999998</v>
      </c>
      <c r="P13" s="39">
        <f>SUMPRODUCT(P10:P12,O10:O12)/O13</f>
        <v>0</v>
      </c>
      <c r="Q13" s="39">
        <f>SUMPRODUCT(Q10:Q12,O10:O12)/O13</f>
        <v>4341.2577585444787</v>
      </c>
      <c r="R13" s="39">
        <f>SUMPRODUCT(R10:R12,O10:O12)/O13</f>
        <v>4176.3232735748188</v>
      </c>
      <c r="S13" s="122">
        <f>SUMPRODUCT(S10:S12,O10:O12)/O13</f>
        <v>4060.5694829437266</v>
      </c>
      <c r="Y13" s="238"/>
      <c r="Z13" s="238"/>
      <c r="AA13" s="238"/>
      <c r="AB13" s="238"/>
      <c r="AC13" s="238"/>
      <c r="AD13" s="238"/>
      <c r="AM13" s="238"/>
      <c r="AN13" s="238"/>
      <c r="AO13" s="238"/>
      <c r="AP13" s="238"/>
      <c r="AQ13" s="238"/>
      <c r="AR13" s="238"/>
      <c r="AS13" s="238"/>
    </row>
    <row r="14" spans="1:45" s="239" customFormat="1" ht="19.899999999999999" customHeight="1" thickBot="1">
      <c r="C14" s="143"/>
      <c r="D14" s="144" t="s">
        <v>23</v>
      </c>
      <c r="E14" s="101">
        <f>E13</f>
        <v>29995.239999999998</v>
      </c>
      <c r="F14" s="102">
        <f>F13</f>
        <v>0</v>
      </c>
      <c r="G14" s="103">
        <f>G13</f>
        <v>4341.2577585444787</v>
      </c>
      <c r="H14" s="103">
        <f>H13</f>
        <v>4176.3232735748188</v>
      </c>
      <c r="I14" s="110">
        <f>SUMPRODUCT(I13:I13,E13:E13)/E14</f>
        <v>4060.5694829437266</v>
      </c>
      <c r="J14" s="111">
        <f>SUM(J10:J12)</f>
        <v>0</v>
      </c>
      <c r="K14" s="43" t="e">
        <f>K13</f>
        <v>#DIV/0!</v>
      </c>
      <c r="L14" s="44" t="e">
        <f>L13</f>
        <v>#DIV/0!</v>
      </c>
      <c r="M14" s="44" t="e">
        <f>M13</f>
        <v>#DIV/0!</v>
      </c>
      <c r="N14" s="78" t="e">
        <f>SUMPRODUCT(N13:N13,J13:J13)/J14</f>
        <v>#DIV/0!</v>
      </c>
      <c r="O14" s="42">
        <f>SUM(O10:O12)</f>
        <v>29995.239999999998</v>
      </c>
      <c r="P14" s="80">
        <f>P13</f>
        <v>0</v>
      </c>
      <c r="Q14" s="120">
        <f>Q13</f>
        <v>4341.2577585444787</v>
      </c>
      <c r="R14" s="44">
        <f>R13</f>
        <v>4176.3232735748188</v>
      </c>
      <c r="S14" s="44">
        <f>S13</f>
        <v>4060.5694829437266</v>
      </c>
      <c r="Y14" s="238"/>
      <c r="Z14" s="238"/>
      <c r="AA14" s="238"/>
      <c r="AB14" s="238"/>
      <c r="AC14" s="238"/>
      <c r="AD14" s="238"/>
      <c r="AM14" s="238"/>
      <c r="AN14" s="238"/>
      <c r="AO14" s="238"/>
      <c r="AP14" s="238"/>
      <c r="AQ14" s="238"/>
      <c r="AR14" s="238"/>
      <c r="AS14" s="238"/>
    </row>
    <row r="15" spans="1:45" ht="15.75">
      <c r="C15" s="45"/>
      <c r="D15" s="46"/>
      <c r="E15" s="47"/>
      <c r="F15" s="47"/>
      <c r="G15" s="145"/>
      <c r="H15" s="47"/>
      <c r="I15" s="47"/>
      <c r="J15" s="112"/>
      <c r="K15" s="81"/>
      <c r="L15" s="146"/>
      <c r="M15" s="145"/>
      <c r="N15" s="146"/>
      <c r="O15" s="47"/>
      <c r="P15" s="81"/>
      <c r="Q15" s="316"/>
      <c r="S15" s="305"/>
      <c r="T15" s="256"/>
      <c r="U15" s="91"/>
      <c r="V15" s="256"/>
      <c r="W15" s="256"/>
      <c r="X15" s="256"/>
      <c r="Y15" s="237"/>
      <c r="Z15" s="237"/>
      <c r="AA15" s="237"/>
      <c r="AB15" s="237"/>
      <c r="AC15" s="237"/>
      <c r="AD15" s="237"/>
      <c r="AM15" s="237"/>
      <c r="AN15" s="237"/>
      <c r="AO15" s="237"/>
      <c r="AP15" s="237"/>
      <c r="AQ15" s="237"/>
      <c r="AR15" s="237"/>
      <c r="AS15" s="237"/>
    </row>
    <row r="16" spans="1:45" ht="24.75" customHeight="1" thickBot="1">
      <c r="B16" s="19" t="s">
        <v>24</v>
      </c>
      <c r="C16" s="48" t="s">
        <v>25</v>
      </c>
      <c r="D16" s="48"/>
      <c r="E16" s="20"/>
      <c r="F16" s="20"/>
      <c r="G16" s="20"/>
      <c r="H16" s="20"/>
      <c r="I16" s="20"/>
      <c r="J16" s="20"/>
      <c r="K16" s="502"/>
      <c r="L16" s="502"/>
      <c r="M16" s="47"/>
      <c r="N16" s="47"/>
      <c r="O16" s="47"/>
      <c r="P16" s="81"/>
      <c r="S16" s="503"/>
      <c r="T16" s="503"/>
      <c r="U16" s="504"/>
      <c r="V16" s="504"/>
      <c r="W16" s="238"/>
      <c r="X16" s="238"/>
      <c r="Y16" s="237"/>
      <c r="Z16" s="237"/>
      <c r="AA16" s="237"/>
      <c r="AB16" s="237"/>
      <c r="AC16" s="237"/>
      <c r="AD16" s="237"/>
      <c r="AM16" s="237"/>
      <c r="AN16" s="237"/>
      <c r="AO16" s="237"/>
      <c r="AP16" s="237"/>
      <c r="AQ16" s="237"/>
      <c r="AR16" s="237"/>
      <c r="AS16" s="237"/>
    </row>
    <row r="17" spans="3:45" ht="21" customHeight="1">
      <c r="C17" s="495" t="s">
        <v>9</v>
      </c>
      <c r="D17" s="510" t="s">
        <v>10</v>
      </c>
      <c r="E17" s="512" t="s">
        <v>50</v>
      </c>
      <c r="F17" s="512"/>
      <c r="G17" s="512"/>
      <c r="H17" s="512"/>
      <c r="I17" s="512"/>
      <c r="J17" s="512"/>
      <c r="K17" s="512"/>
      <c r="L17" s="512"/>
      <c r="M17" s="512"/>
      <c r="N17" s="512"/>
      <c r="O17" s="512"/>
      <c r="Q17" s="237"/>
      <c r="R17" s="237"/>
      <c r="S17" s="237"/>
      <c r="U17" s="257"/>
      <c r="V17" s="258"/>
      <c r="W17" s="258"/>
      <c r="X17" s="259"/>
      <c r="Y17" s="237"/>
      <c r="Z17" s="237"/>
      <c r="AA17" s="237"/>
      <c r="AB17" s="237"/>
      <c r="AC17" s="237"/>
      <c r="AD17" s="237"/>
      <c r="AM17" s="237"/>
      <c r="AN17" s="237"/>
      <c r="AO17" s="237"/>
      <c r="AP17" s="237"/>
      <c r="AQ17" s="237"/>
      <c r="AR17" s="237"/>
      <c r="AS17" s="237"/>
    </row>
    <row r="18" spans="3:45" ht="75">
      <c r="C18" s="509"/>
      <c r="D18" s="511"/>
      <c r="E18" s="178" t="s">
        <v>19</v>
      </c>
      <c r="F18" s="179" t="s">
        <v>15</v>
      </c>
      <c r="G18" s="180" t="s">
        <v>16</v>
      </c>
      <c r="H18" s="180" t="s">
        <v>17</v>
      </c>
      <c r="I18" s="180" t="s">
        <v>26</v>
      </c>
      <c r="J18" s="179" t="s">
        <v>27</v>
      </c>
      <c r="K18" s="180" t="s">
        <v>28</v>
      </c>
      <c r="L18" s="180" t="s">
        <v>29</v>
      </c>
      <c r="M18" s="180" t="s">
        <v>30</v>
      </c>
      <c r="N18" s="49" t="s">
        <v>31</v>
      </c>
      <c r="O18" s="49" t="s">
        <v>32</v>
      </c>
      <c r="Q18" s="299"/>
      <c r="Y18" s="237"/>
      <c r="Z18" s="237"/>
      <c r="AA18" s="237"/>
      <c r="AB18" s="237"/>
      <c r="AC18" s="237"/>
      <c r="AD18" s="237"/>
      <c r="AM18" s="237"/>
      <c r="AN18" s="237"/>
      <c r="AO18" s="237"/>
      <c r="AP18" s="237"/>
      <c r="AQ18" s="237"/>
      <c r="AR18" s="237"/>
      <c r="AS18" s="237"/>
    </row>
    <row r="19" spans="3:45" ht="18.600000000000001" customHeight="1">
      <c r="C19" s="260">
        <v>1</v>
      </c>
      <c r="D19" s="104" t="s">
        <v>20</v>
      </c>
      <c r="E19" s="302"/>
      <c r="F19" s="74"/>
      <c r="G19" s="31">
        <f>Q10</f>
        <v>3894.3523255884793</v>
      </c>
      <c r="H19" s="31">
        <f t="shared" ref="H19:H21" si="0">R10</f>
        <v>3445.6360537146561</v>
      </c>
      <c r="I19" s="31">
        <f>S10</f>
        <v>3130.7194406315803</v>
      </c>
      <c r="J19" s="219"/>
      <c r="K19" s="261">
        <f>IF(G19-I19&gt;750,G19-650,I19)</f>
        <v>3244.3523255884793</v>
      </c>
      <c r="L19" s="262"/>
      <c r="M19" s="262"/>
      <c r="N19" s="262"/>
      <c r="O19" s="263"/>
      <c r="P19" s="264">
        <f>G19-I19</f>
        <v>763.63288495689903</v>
      </c>
      <c r="Q19" s="265" t="s">
        <v>47</v>
      </c>
      <c r="R19" s="237"/>
      <c r="Y19" s="237"/>
      <c r="Z19" s="237"/>
      <c r="AA19" s="237"/>
      <c r="AB19" s="237"/>
      <c r="AC19" s="237"/>
      <c r="AD19" s="237"/>
      <c r="AM19" s="237"/>
      <c r="AN19" s="237"/>
      <c r="AO19" s="237"/>
      <c r="AP19" s="237"/>
      <c r="AQ19" s="237"/>
      <c r="AR19" s="237"/>
      <c r="AS19" s="237"/>
    </row>
    <row r="20" spans="3:45" ht="18.600000000000001" customHeight="1">
      <c r="C20" s="260">
        <v>2</v>
      </c>
      <c r="D20" s="266" t="s">
        <v>21</v>
      </c>
      <c r="E20" s="267"/>
      <c r="F20" s="74"/>
      <c r="G20" s="31">
        <f t="shared" ref="G20:G21" si="1">Q11</f>
        <v>0</v>
      </c>
      <c r="H20" s="31">
        <f t="shared" si="0"/>
        <v>0</v>
      </c>
      <c r="I20" s="31">
        <f t="shared" ref="I20:I21" si="2">S11</f>
        <v>0</v>
      </c>
      <c r="J20" s="268"/>
      <c r="K20" s="261">
        <f>IF(G20-I20&gt;300,G20-300,I20)</f>
        <v>0</v>
      </c>
      <c r="L20" s="262"/>
      <c r="M20" s="262"/>
      <c r="N20" s="262"/>
      <c r="O20" s="269"/>
      <c r="P20" s="264"/>
      <c r="Q20" s="237"/>
      <c r="R20" s="237"/>
      <c r="S20" s="237"/>
      <c r="T20" s="237"/>
      <c r="U20" s="237"/>
      <c r="V20" s="300"/>
      <c r="Y20" s="237"/>
      <c r="Z20" s="237"/>
      <c r="AA20" s="237"/>
      <c r="AB20" s="237"/>
      <c r="AC20" s="237"/>
      <c r="AD20" s="237"/>
      <c r="AM20" s="237"/>
      <c r="AN20" s="237"/>
      <c r="AO20" s="237"/>
      <c r="AP20" s="237"/>
      <c r="AQ20" s="237"/>
      <c r="AR20" s="237"/>
      <c r="AS20" s="237"/>
    </row>
    <row r="21" spans="3:45" ht="18.600000000000001" customHeight="1">
      <c r="C21" s="260">
        <v>3</v>
      </c>
      <c r="D21" s="266" t="s">
        <v>22</v>
      </c>
      <c r="E21" s="98"/>
      <c r="F21" s="74"/>
      <c r="G21" s="31">
        <f t="shared" si="1"/>
        <v>4601</v>
      </c>
      <c r="H21" s="31">
        <f t="shared" si="0"/>
        <v>4601</v>
      </c>
      <c r="I21" s="31">
        <f t="shared" si="2"/>
        <v>4601</v>
      </c>
      <c r="J21" s="268"/>
      <c r="K21" s="262">
        <f>I21</f>
        <v>4601</v>
      </c>
      <c r="L21" s="262"/>
      <c r="M21" s="262"/>
      <c r="N21" s="262"/>
      <c r="O21" s="269"/>
      <c r="P21" s="237"/>
      <c r="Q21" s="237"/>
      <c r="R21" s="237"/>
      <c r="S21" s="237"/>
      <c r="T21" s="237"/>
      <c r="Y21" s="237"/>
      <c r="Z21" s="237"/>
      <c r="AA21" s="237"/>
      <c r="AB21" s="237"/>
      <c r="AC21" s="237"/>
      <c r="AD21" s="237"/>
      <c r="AM21" s="237"/>
      <c r="AN21" s="237"/>
      <c r="AO21" s="237"/>
      <c r="AP21" s="237"/>
      <c r="AQ21" s="237"/>
      <c r="AR21" s="237"/>
      <c r="AS21" s="237"/>
    </row>
    <row r="22" spans="3:45" ht="18.600000000000001" customHeight="1">
      <c r="C22" s="182"/>
      <c r="D22" s="183" t="s">
        <v>23</v>
      </c>
      <c r="E22" s="270">
        <f>SUM(E19:E21)</f>
        <v>0</v>
      </c>
      <c r="F22" s="271" t="e">
        <f>SUMPRODUCT(F19:F21,$E$19:$E$21)/$E$22</f>
        <v>#DIV/0!</v>
      </c>
      <c r="G22" s="271" t="e">
        <f>SUMPRODUCT(G19:G21,$E$19:$E$21)/$E$22</f>
        <v>#DIV/0!</v>
      </c>
      <c r="H22" s="271" t="e">
        <f>SUMPRODUCT(H19:H21,$E$19:$E$21)/$E$22</f>
        <v>#DIV/0!</v>
      </c>
      <c r="I22" s="271" t="e">
        <f>SUMPRODUCT(I19:I21,$E$19:$E$21)/$E$22</f>
        <v>#DIV/0!</v>
      </c>
      <c r="J22" s="272">
        <f>J19</f>
        <v>0</v>
      </c>
      <c r="K22" s="272" t="e">
        <f>SUMPRODUCT(K19:K21,E19:E21)/E22</f>
        <v>#DIV/0!</v>
      </c>
      <c r="L22" s="272"/>
      <c r="M22" s="272"/>
      <c r="N22" s="272"/>
      <c r="O22" s="273"/>
      <c r="P22" s="237"/>
      <c r="Q22" s="237"/>
      <c r="R22" s="237"/>
      <c r="S22" s="237"/>
      <c r="T22" s="237"/>
      <c r="Y22" s="237"/>
      <c r="Z22" s="237"/>
      <c r="AA22" s="237"/>
      <c r="AB22" s="237"/>
      <c r="AC22" s="237"/>
      <c r="AD22" s="237"/>
      <c r="AM22" s="237"/>
      <c r="AN22" s="237"/>
      <c r="AO22" s="237"/>
      <c r="AP22" s="237"/>
      <c r="AQ22" s="237"/>
      <c r="AR22" s="237"/>
      <c r="AS22" s="237"/>
    </row>
    <row r="23" spans="3:45" ht="18.600000000000001" customHeight="1" thickBot="1">
      <c r="C23" s="40"/>
      <c r="D23" s="51"/>
      <c r="E23" s="274">
        <f>SUM(E19:E21)</f>
        <v>0</v>
      </c>
      <c r="F23" s="275" t="e">
        <f>F22</f>
        <v>#DIV/0!</v>
      </c>
      <c r="G23" s="276" t="e">
        <f>G22</f>
        <v>#DIV/0!</v>
      </c>
      <c r="H23" s="277" t="e">
        <f>H22</f>
        <v>#DIV/0!</v>
      </c>
      <c r="I23" s="278" t="e">
        <f>I22</f>
        <v>#DIV/0!</v>
      </c>
      <c r="J23" s="277">
        <f>J19</f>
        <v>0</v>
      </c>
      <c r="K23" s="278" t="e">
        <f>K22</f>
        <v>#DIV/0!</v>
      </c>
      <c r="L23" s="277" t="e">
        <f>IF(I23-J23&gt;85,K23-85,K23-I23+J23)</f>
        <v>#DIV/0!</v>
      </c>
      <c r="M23" s="277" t="e">
        <f>L23-J23-N23</f>
        <v>#DIV/0!</v>
      </c>
      <c r="N23" s="279" t="e">
        <f>IF(I23-J23&gt;120,I23-J23-120,0)</f>
        <v>#DIV/0!</v>
      </c>
      <c r="O23" s="273"/>
      <c r="P23" s="237"/>
      <c r="Q23" s="237"/>
      <c r="R23" s="237"/>
      <c r="S23" s="237"/>
      <c r="T23" s="237"/>
      <c r="Y23" s="237"/>
      <c r="Z23" s="237"/>
      <c r="AA23" s="237"/>
      <c r="AB23" s="237"/>
      <c r="AC23" s="237"/>
      <c r="AD23" s="237"/>
      <c r="AM23" s="237"/>
      <c r="AN23" s="237"/>
      <c r="AO23" s="237"/>
      <c r="AP23" s="237"/>
      <c r="AQ23" s="237"/>
      <c r="AR23" s="237"/>
      <c r="AS23" s="237"/>
    </row>
    <row r="24" spans="3:45">
      <c r="D24" s="280"/>
      <c r="G24" s="281"/>
      <c r="I24" s="281"/>
      <c r="J24" s="237"/>
      <c r="K24" s="282" t="e">
        <f>I23-J23</f>
        <v>#DIV/0!</v>
      </c>
      <c r="L24" s="283"/>
      <c r="N24" s="237"/>
      <c r="P24" s="237"/>
      <c r="Q24" s="237"/>
      <c r="R24" s="237"/>
      <c r="S24" s="237"/>
      <c r="T24" s="237"/>
    </row>
    <row r="25" spans="3:45" s="1" customFormat="1" ht="18.75">
      <c r="C25" s="390"/>
      <c r="G25" s="301"/>
      <c r="H25" s="301"/>
      <c r="I25" s="301"/>
      <c r="K25" s="170"/>
      <c r="L25" s="170"/>
      <c r="M25" s="118"/>
      <c r="P25" s="237"/>
      <c r="Q25" s="237"/>
      <c r="R25" s="237"/>
      <c r="S25" s="237"/>
      <c r="T25" s="237"/>
      <c r="U25" s="236"/>
      <c r="V25" s="236"/>
    </row>
    <row r="26" spans="3:45" s="147" customFormat="1">
      <c r="C26" s="391"/>
      <c r="H26" s="148"/>
      <c r="I26" s="513"/>
      <c r="J26" s="513"/>
      <c r="K26" s="514"/>
      <c r="L26" s="514"/>
      <c r="P26" s="237"/>
      <c r="Q26" s="237"/>
      <c r="R26" s="237"/>
      <c r="S26" s="237"/>
      <c r="T26" s="237"/>
      <c r="U26" s="236"/>
      <c r="V26" s="236"/>
    </row>
    <row r="27" spans="3:45" s="147" customFormat="1">
      <c r="C27" s="391"/>
      <c r="H27" s="150"/>
      <c r="I27" s="150"/>
      <c r="J27" s="151"/>
      <c r="K27" s="284"/>
      <c r="L27" s="285"/>
      <c r="M27" s="153"/>
      <c r="P27" s="237"/>
      <c r="Q27" s="237"/>
      <c r="R27" s="237"/>
      <c r="S27" s="237"/>
      <c r="T27" s="237"/>
      <c r="U27" s="236"/>
      <c r="V27" s="236"/>
    </row>
    <row r="28" spans="3:45" s="147" customFormat="1" ht="15" customHeight="1">
      <c r="C28" s="391"/>
      <c r="I28" s="486"/>
      <c r="L28" s="152"/>
      <c r="M28" s="153"/>
    </row>
    <row r="29" spans="3:45" s="1" customFormat="1">
      <c r="C29" s="391"/>
      <c r="I29" s="486"/>
      <c r="J29" s="147"/>
      <c r="K29" s="147"/>
      <c r="L29" s="152"/>
    </row>
    <row r="30" spans="3:45" s="116" customFormat="1">
      <c r="C30" s="117"/>
      <c r="H30" s="1"/>
      <c r="I30" s="486"/>
      <c r="J30" s="508"/>
      <c r="K30" s="508"/>
      <c r="L30" s="508"/>
      <c r="M30" s="508"/>
      <c r="N30" s="508"/>
    </row>
    <row r="31" spans="3:45" s="116" customFormat="1">
      <c r="J31" s="487"/>
      <c r="K31" s="487"/>
      <c r="L31" s="487"/>
      <c r="M31" s="487"/>
      <c r="N31" s="487"/>
    </row>
    <row r="32" spans="3:45" ht="27" customHeight="1">
      <c r="I32" s="81"/>
      <c r="J32" s="488"/>
      <c r="K32" s="489"/>
      <c r="L32" s="490"/>
      <c r="M32" s="490"/>
      <c r="N32" s="490"/>
    </row>
    <row r="33" spans="9:20" ht="27" customHeight="1">
      <c r="I33" s="81"/>
      <c r="J33" s="488"/>
      <c r="K33" s="489"/>
      <c r="L33" s="490"/>
      <c r="M33" s="491"/>
      <c r="N33" s="492"/>
      <c r="O33" s="286"/>
      <c r="P33" s="170"/>
      <c r="Q33" s="170"/>
      <c r="R33" s="170"/>
      <c r="S33" s="170"/>
      <c r="T33" s="287"/>
    </row>
    <row r="34" spans="9:20" ht="27" customHeight="1">
      <c r="I34" s="81"/>
      <c r="J34" s="488"/>
      <c r="K34" s="489"/>
      <c r="L34" s="490"/>
      <c r="M34" s="491"/>
      <c r="N34" s="491"/>
      <c r="O34" s="288"/>
      <c r="P34" s="288"/>
      <c r="Q34" s="289"/>
      <c r="R34" s="289"/>
      <c r="S34" s="289"/>
      <c r="T34" s="287"/>
    </row>
    <row r="35" spans="9:20" ht="27" customHeight="1">
      <c r="I35" s="489"/>
      <c r="J35" s="121"/>
      <c r="K35" s="81"/>
      <c r="L35" s="47"/>
      <c r="M35" s="47"/>
      <c r="N35" s="47"/>
      <c r="O35" s="288"/>
      <c r="P35" s="289"/>
      <c r="Q35" s="289"/>
      <c r="R35" s="289"/>
      <c r="S35" s="289"/>
      <c r="T35" s="287"/>
    </row>
    <row r="36" spans="9:20">
      <c r="M36" s="287"/>
      <c r="N36" s="290"/>
      <c r="O36" s="288"/>
      <c r="P36" s="288"/>
      <c r="Q36" s="288"/>
      <c r="R36" s="288"/>
      <c r="S36" s="288"/>
      <c r="T36" s="287"/>
    </row>
    <row r="37" spans="9:20">
      <c r="M37" s="287"/>
      <c r="N37" s="290"/>
      <c r="O37" s="288"/>
      <c r="P37" s="288"/>
      <c r="Q37" s="288"/>
      <c r="R37" s="288"/>
      <c r="S37" s="288"/>
      <c r="T37" s="287"/>
    </row>
  </sheetData>
  <mergeCells count="16">
    <mergeCell ref="J30:N30"/>
    <mergeCell ref="C17:C18"/>
    <mergeCell ref="D17:D18"/>
    <mergeCell ref="E17:O17"/>
    <mergeCell ref="I26:J26"/>
    <mergeCell ref="K26:L26"/>
    <mergeCell ref="O8:S8"/>
    <mergeCell ref="K16:L16"/>
    <mergeCell ref="S16:T16"/>
    <mergeCell ref="U16:V16"/>
    <mergeCell ref="J8:N8"/>
    <mergeCell ref="C3:E3"/>
    <mergeCell ref="F3:G3"/>
    <mergeCell ref="C8:C9"/>
    <mergeCell ref="D8:D9"/>
    <mergeCell ref="E8:I8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L28"/>
  <sheetViews>
    <sheetView zoomScale="83" zoomScaleNormal="83" workbookViewId="0">
      <selection activeCell="C6" sqref="C6"/>
    </sheetView>
  </sheetViews>
  <sheetFormatPr defaultColWidth="10.7109375" defaultRowHeight="15"/>
  <cols>
    <col min="1" max="1" width="9.5703125" style="392" customWidth="1"/>
    <col min="2" max="2" width="29.140625" style="291" customWidth="1"/>
    <col min="3" max="3" width="17.7109375" style="291" customWidth="1"/>
    <col min="4" max="4" width="16.42578125" style="291" customWidth="1"/>
    <col min="5" max="5" width="16.28515625" style="291" customWidth="1"/>
    <col min="6" max="6" width="14.85546875" style="291" customWidth="1"/>
    <col min="7" max="7" width="17.28515625" style="291" customWidth="1"/>
    <col min="8" max="8" width="10.7109375" style="291"/>
    <col min="9" max="9" width="12" style="291" customWidth="1"/>
    <col min="10" max="11" width="10.7109375" style="291"/>
    <col min="12" max="12" width="16.28515625" style="291" customWidth="1"/>
    <col min="13" max="16384" width="10.7109375" style="291"/>
  </cols>
  <sheetData>
    <row r="1" spans="1:7" ht="18.75">
      <c r="B1" s="515" t="s">
        <v>51</v>
      </c>
      <c r="C1" s="515"/>
      <c r="D1" s="515"/>
      <c r="E1" s="515"/>
      <c r="F1" s="515"/>
      <c r="G1" s="515"/>
    </row>
    <row r="2" spans="1:7">
      <c r="B2" s="292"/>
    </row>
    <row r="3" spans="1:7" ht="25.5">
      <c r="A3" s="516" t="s">
        <v>46</v>
      </c>
      <c r="B3" s="2" t="s">
        <v>33</v>
      </c>
      <c r="C3" s="3" t="s">
        <v>34</v>
      </c>
      <c r="D3" s="2" t="s">
        <v>35</v>
      </c>
      <c r="E3" s="4" t="s">
        <v>36</v>
      </c>
      <c r="F3" s="5" t="s">
        <v>37</v>
      </c>
      <c r="G3" s="5" t="s">
        <v>38</v>
      </c>
    </row>
    <row r="4" spans="1:7" ht="22.15" customHeight="1">
      <c r="A4" s="516"/>
      <c r="B4" s="6" t="s">
        <v>39</v>
      </c>
      <c r="C4" s="294">
        <v>109995.23999999996</v>
      </c>
      <c r="D4" s="312"/>
      <c r="E4" s="313"/>
      <c r="F4" s="314">
        <v>4016.2215602828087</v>
      </c>
      <c r="G4" s="315">
        <v>3384.2856420705061</v>
      </c>
    </row>
    <row r="5" spans="1:7" ht="22.15" customHeight="1">
      <c r="A5" s="393"/>
      <c r="B5" s="356" t="s">
        <v>40</v>
      </c>
      <c r="C5" s="357"/>
      <c r="D5" s="357"/>
      <c r="E5" s="358"/>
      <c r="F5" s="357"/>
      <c r="G5" s="357"/>
    </row>
    <row r="6" spans="1:7" s="293" customFormat="1" ht="22.15" customHeight="1">
      <c r="A6" s="394"/>
      <c r="B6" s="372"/>
      <c r="C6" s="375" t="s">
        <v>97</v>
      </c>
      <c r="D6" s="349"/>
      <c r="E6" s="374"/>
      <c r="F6" s="349"/>
      <c r="G6" s="350"/>
    </row>
    <row r="7" spans="1:7" s="293" customFormat="1" ht="22.15" customHeight="1">
      <c r="A7" s="394"/>
      <c r="B7" s="372"/>
      <c r="C7" s="375"/>
      <c r="D7" s="349"/>
      <c r="E7" s="374"/>
      <c r="F7" s="349"/>
      <c r="G7" s="350"/>
    </row>
    <row r="8" spans="1:7" s="293" customFormat="1" ht="22.15" customHeight="1">
      <c r="A8" s="394"/>
      <c r="B8" s="372"/>
      <c r="C8" s="375"/>
      <c r="D8" s="349"/>
      <c r="E8" s="374"/>
      <c r="F8" s="349"/>
      <c r="G8" s="350"/>
    </row>
    <row r="9" spans="1:7" s="293" customFormat="1" ht="22.15" customHeight="1">
      <c r="A9" s="394"/>
      <c r="B9" s="372"/>
      <c r="C9" s="375"/>
      <c r="D9" s="349"/>
      <c r="E9" s="374"/>
      <c r="F9" s="349"/>
      <c r="G9" s="350"/>
    </row>
    <row r="10" spans="1:7" s="293" customFormat="1" ht="22.15" customHeight="1">
      <c r="A10" s="394"/>
      <c r="B10" s="372"/>
      <c r="C10" s="375"/>
      <c r="D10" s="349"/>
      <c r="E10" s="374"/>
      <c r="F10" s="349"/>
      <c r="G10" s="351"/>
    </row>
    <row r="11" spans="1:7" s="293" customFormat="1" ht="22.15" customHeight="1">
      <c r="A11" s="394"/>
      <c r="B11" s="372"/>
      <c r="C11" s="375"/>
      <c r="D11" s="349"/>
      <c r="E11" s="374"/>
      <c r="F11" s="349"/>
      <c r="G11" s="351"/>
    </row>
    <row r="12" spans="1:7" s="293" customFormat="1" ht="22.15" customHeight="1">
      <c r="A12" s="394"/>
      <c r="B12" s="372"/>
      <c r="C12" s="375"/>
      <c r="D12" s="349"/>
      <c r="E12" s="374"/>
      <c r="F12" s="349"/>
      <c r="G12" s="351"/>
    </row>
    <row r="13" spans="1:7" s="293" customFormat="1" ht="22.15" customHeight="1">
      <c r="A13" s="394"/>
      <c r="B13" s="372"/>
      <c r="C13" s="375"/>
      <c r="D13" s="349"/>
      <c r="E13" s="374"/>
      <c r="F13" s="349"/>
      <c r="G13" s="351"/>
    </row>
    <row r="14" spans="1:7" s="293" customFormat="1" ht="18" customHeight="1">
      <c r="A14" s="394"/>
      <c r="B14" s="348"/>
      <c r="C14" s="375"/>
      <c r="D14" s="349"/>
      <c r="E14" s="347"/>
      <c r="F14" s="376"/>
      <c r="G14" s="350"/>
    </row>
    <row r="15" spans="1:7" s="293" customFormat="1" ht="18" customHeight="1">
      <c r="A15" s="394"/>
      <c r="B15" s="348"/>
      <c r="C15" s="375"/>
      <c r="D15" s="349"/>
      <c r="E15" s="347"/>
      <c r="F15" s="376"/>
      <c r="G15" s="350"/>
    </row>
    <row r="16" spans="1:7" s="293" customFormat="1" ht="18" customHeight="1">
      <c r="A16" s="394"/>
      <c r="B16" s="348"/>
      <c r="C16" s="375"/>
      <c r="D16" s="349"/>
      <c r="E16" s="347"/>
      <c r="F16" s="376"/>
      <c r="G16" s="350"/>
    </row>
    <row r="17" spans="1:12" s="293" customFormat="1" ht="18" customHeight="1">
      <c r="A17" s="394"/>
      <c r="B17" s="348"/>
      <c r="C17" s="375"/>
      <c r="D17" s="349"/>
      <c r="E17" s="347"/>
      <c r="F17" s="376"/>
      <c r="G17" s="350"/>
    </row>
    <row r="18" spans="1:12" s="293" customFormat="1" ht="18" customHeight="1">
      <c r="A18" s="394"/>
      <c r="B18" s="348"/>
      <c r="C18" s="375"/>
      <c r="D18" s="349"/>
      <c r="E18" s="347"/>
      <c r="F18" s="376"/>
      <c r="G18" s="350"/>
    </row>
    <row r="19" spans="1:12" s="293" customFormat="1" ht="18" customHeight="1">
      <c r="A19" s="394"/>
      <c r="B19" s="348"/>
      <c r="C19" s="375"/>
      <c r="D19" s="349"/>
      <c r="E19" s="347"/>
      <c r="F19" s="376"/>
      <c r="G19" s="351"/>
    </row>
    <row r="20" spans="1:12" ht="23.25" customHeight="1">
      <c r="B20" s="309"/>
      <c r="C20" s="310">
        <f>SUM(C4:C19)</f>
        <v>109995.23999999996</v>
      </c>
      <c r="D20" s="309"/>
      <c r="E20" s="309"/>
      <c r="F20" s="311">
        <f>SUMPRODUCT(F4:F19,$C4:$C19)/$C20</f>
        <v>4016.2215602828087</v>
      </c>
      <c r="G20" s="311">
        <f>SUMPRODUCT(G4:G19,$C4:$C19)/$C20</f>
        <v>3384.2856420705061</v>
      </c>
      <c r="H20" s="295"/>
      <c r="L20" s="296"/>
    </row>
    <row r="21" spans="1:12" ht="23.25" customHeight="1">
      <c r="B21" s="388"/>
      <c r="C21" s="389"/>
      <c r="D21" s="388"/>
      <c r="E21" s="388"/>
      <c r="F21" s="389"/>
      <c r="G21" s="389"/>
      <c r="H21" s="295"/>
      <c r="L21" s="296"/>
    </row>
    <row r="22" spans="1:12">
      <c r="C22" s="295"/>
    </row>
    <row r="23" spans="1:12" s="297" customFormat="1">
      <c r="A23" s="395"/>
      <c r="B23" s="390"/>
      <c r="C23" s="1"/>
      <c r="D23" s="1"/>
    </row>
    <row r="24" spans="1:12" s="297" customFormat="1">
      <c r="A24" s="395"/>
      <c r="B24" s="391"/>
      <c r="C24" s="1"/>
      <c r="D24" s="1"/>
    </row>
    <row r="25" spans="1:12" s="297" customFormat="1">
      <c r="A25" s="395"/>
      <c r="B25" s="391"/>
      <c r="C25" s="1"/>
      <c r="D25" s="1"/>
    </row>
    <row r="26" spans="1:12" s="147" customFormat="1">
      <c r="A26" s="396"/>
      <c r="B26" s="391"/>
      <c r="C26" s="1"/>
      <c r="D26" s="1"/>
    </row>
    <row r="27" spans="1:12" s="1" customFormat="1">
      <c r="A27" s="397"/>
      <c r="B27" s="391"/>
    </row>
    <row r="28" spans="1:12" s="1" customFormat="1">
      <c r="A28" s="397"/>
      <c r="B28" s="117"/>
    </row>
  </sheetData>
  <mergeCells count="2">
    <mergeCell ref="B1:G1"/>
    <mergeCell ref="A3:A4"/>
  </mergeCells>
  <pageMargins left="0.70866141732283472" right="0.70866141732283472" top="0.65" bottom="0.74803149606299213" header="0.31496062992125984" footer="0.31496062992125984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S42"/>
  <sheetViews>
    <sheetView topLeftCell="A9" zoomScale="59" zoomScaleNormal="59" workbookViewId="0">
      <selection activeCell="C30" sqref="C30"/>
    </sheetView>
  </sheetViews>
  <sheetFormatPr defaultColWidth="10.42578125" defaultRowHeight="15"/>
  <cols>
    <col min="1" max="1" width="10.42578125" style="13"/>
    <col min="2" max="2" width="8.42578125" style="13" customWidth="1"/>
    <col min="3" max="3" width="7.28515625" style="13" customWidth="1"/>
    <col min="4" max="4" width="20.85546875" style="13" customWidth="1"/>
    <col min="5" max="5" width="14.7109375" style="13" customWidth="1"/>
    <col min="6" max="6" width="7.140625" style="13" customWidth="1"/>
    <col min="7" max="9" width="11" style="13" customWidth="1"/>
    <col min="10" max="10" width="12.28515625" style="13" customWidth="1"/>
    <col min="11" max="11" width="10.140625" style="13" customWidth="1"/>
    <col min="12" max="12" width="11" style="13" customWidth="1"/>
    <col min="13" max="13" width="9.28515625" style="13" customWidth="1"/>
    <col min="14" max="14" width="10" style="13" customWidth="1"/>
    <col min="15" max="15" width="13.42578125" style="13" customWidth="1"/>
    <col min="16" max="16" width="8.85546875" style="13" customWidth="1"/>
    <col min="17" max="17" width="13.42578125" style="13" customWidth="1"/>
    <col min="18" max="18" width="11.42578125" style="13" customWidth="1"/>
    <col min="19" max="19" width="10.5703125" style="13" customWidth="1"/>
    <col min="20" max="20" width="15" style="13" hidden="1" customWidth="1"/>
    <col min="21" max="21" width="9.7109375" style="13" customWidth="1"/>
    <col min="22" max="22" width="4.7109375" style="13" hidden="1" customWidth="1"/>
    <col min="23" max="23" width="14.7109375" style="13" customWidth="1"/>
    <col min="24" max="24" width="17.5703125" style="13" bestFit="1" customWidth="1"/>
    <col min="25" max="25" width="11.28515625" style="13" customWidth="1"/>
    <col min="26" max="26" width="27.7109375" style="13" customWidth="1"/>
    <col min="27" max="27" width="10.42578125" style="13"/>
    <col min="28" max="28" width="12.28515625" style="13" bestFit="1" customWidth="1"/>
    <col min="29" max="29" width="16.5703125" style="13" bestFit="1" customWidth="1"/>
    <col min="30" max="16384" width="10.42578125" style="13"/>
  </cols>
  <sheetData>
    <row r="2" spans="1:45" ht="15.75">
      <c r="C2" s="13" t="s">
        <v>0</v>
      </c>
      <c r="U2" s="89"/>
    </row>
    <row r="3" spans="1:45" ht="21">
      <c r="C3" s="493" t="s">
        <v>1</v>
      </c>
      <c r="D3" s="493"/>
      <c r="E3" s="493"/>
      <c r="F3" s="494">
        <v>45992</v>
      </c>
      <c r="G3" s="494"/>
      <c r="J3" s="13" t="s">
        <v>2</v>
      </c>
      <c r="K3" s="58">
        <v>2025</v>
      </c>
      <c r="M3" s="13" t="s">
        <v>3</v>
      </c>
      <c r="N3" s="13">
        <f>-N6+O6</f>
        <v>31</v>
      </c>
    </row>
    <row r="4" spans="1:45" ht="21">
      <c r="C4" s="14"/>
      <c r="D4" s="14"/>
      <c r="E4" s="14"/>
      <c r="F4" s="15"/>
      <c r="G4" s="15"/>
      <c r="H4" s="16"/>
      <c r="K4" s="58"/>
    </row>
    <row r="5" spans="1:45" ht="21">
      <c r="C5" s="17" t="s">
        <v>4</v>
      </c>
      <c r="D5" s="14"/>
      <c r="E5" s="18" t="s">
        <v>44</v>
      </c>
      <c r="F5" s="15" t="s">
        <v>5</v>
      </c>
      <c r="G5" s="15"/>
      <c r="H5" s="16"/>
      <c r="J5" s="16"/>
      <c r="L5" s="59" t="s">
        <v>6</v>
      </c>
      <c r="M5" s="60">
        <f>F3</f>
        <v>45992</v>
      </c>
    </row>
    <row r="6" spans="1:45" ht="9.75" customHeight="1">
      <c r="H6" s="16"/>
      <c r="N6" s="61">
        <f>EOMONTH(F3,-1)</f>
        <v>45991</v>
      </c>
      <c r="O6" s="61">
        <f>EOMONTH(F3,0)</f>
        <v>46022</v>
      </c>
    </row>
    <row r="7" spans="1:45" ht="23.25" customHeight="1">
      <c r="B7" s="19" t="s">
        <v>7</v>
      </c>
      <c r="C7" s="20" t="s">
        <v>8</v>
      </c>
      <c r="H7" s="21"/>
    </row>
    <row r="8" spans="1:45" ht="15.75" thickBot="1">
      <c r="C8" s="495" t="s">
        <v>9</v>
      </c>
      <c r="D8" s="497" t="s">
        <v>10</v>
      </c>
      <c r="E8" s="526" t="s">
        <v>11</v>
      </c>
      <c r="F8" s="527"/>
      <c r="G8" s="527"/>
      <c r="H8" s="527"/>
      <c r="I8" s="528"/>
      <c r="J8" s="505" t="s">
        <v>12</v>
      </c>
      <c r="K8" s="506"/>
      <c r="L8" s="506"/>
      <c r="M8" s="506"/>
      <c r="N8" s="507"/>
      <c r="O8" s="499" t="s">
        <v>13</v>
      </c>
      <c r="P8" s="500"/>
      <c r="Q8" s="500"/>
      <c r="R8" s="500"/>
      <c r="S8" s="501"/>
    </row>
    <row r="9" spans="1:45" ht="93" customHeight="1" thickBot="1">
      <c r="C9" s="496"/>
      <c r="D9" s="498"/>
      <c r="E9" s="22" t="s">
        <v>14</v>
      </c>
      <c r="F9" s="23" t="s">
        <v>15</v>
      </c>
      <c r="G9" s="24" t="s">
        <v>16</v>
      </c>
      <c r="H9" s="24" t="s">
        <v>17</v>
      </c>
      <c r="I9" s="62" t="s">
        <v>18</v>
      </c>
      <c r="J9" s="63" t="s">
        <v>19</v>
      </c>
      <c r="K9" s="64" t="s">
        <v>15</v>
      </c>
      <c r="L9" s="65" t="s">
        <v>16</v>
      </c>
      <c r="M9" s="65" t="s">
        <v>17</v>
      </c>
      <c r="N9" s="66" t="s">
        <v>18</v>
      </c>
      <c r="O9" s="22" t="s">
        <v>19</v>
      </c>
      <c r="P9" s="64" t="s">
        <v>15</v>
      </c>
      <c r="Q9" s="24" t="s">
        <v>16</v>
      </c>
      <c r="R9" s="24" t="s">
        <v>17</v>
      </c>
      <c r="S9" s="62" t="s">
        <v>18</v>
      </c>
      <c r="U9" s="342"/>
      <c r="V9" s="342"/>
      <c r="W9" s="342"/>
      <c r="X9" s="342"/>
      <c r="Y9" s="342"/>
      <c r="Z9" s="342"/>
      <c r="AA9" s="342"/>
      <c r="AB9" s="342"/>
      <c r="AC9" s="342"/>
    </row>
    <row r="10" spans="1:45" ht="33" customHeight="1">
      <c r="A10" s="21"/>
      <c r="C10" s="25">
        <v>1</v>
      </c>
      <c r="D10" s="26" t="s">
        <v>20</v>
      </c>
      <c r="E10" s="27">
        <f>453154.1+80000</f>
        <v>533154.1</v>
      </c>
      <c r="F10" s="28"/>
      <c r="G10" s="28">
        <v>3913.7646460104675</v>
      </c>
      <c r="H10" s="28">
        <v>3409.1002171956175</v>
      </c>
      <c r="I10" s="67">
        <v>3089.1209797523529</v>
      </c>
      <c r="J10" s="298">
        <v>144771.29</v>
      </c>
      <c r="K10" s="222"/>
      <c r="L10" s="298">
        <v>3789.8598164973196</v>
      </c>
      <c r="M10" s="420">
        <v>3656.4258843742414</v>
      </c>
      <c r="N10" s="420">
        <v>3357.7188508108652</v>
      </c>
      <c r="O10" s="69">
        <f>E10+J10</f>
        <v>677925.39</v>
      </c>
      <c r="P10" s="70"/>
      <c r="Q10" s="70">
        <f t="shared" ref="Q10:Q12" si="0">((L10*J10)+(G10*E10))/O10</f>
        <v>3887.3047106393365</v>
      </c>
      <c r="R10" s="70">
        <f t="shared" ref="R10:R12" si="1">((M10*J10)+(H10*E10))/O10</f>
        <v>3461.9167312482332</v>
      </c>
      <c r="S10" s="90">
        <f t="shared" ref="S10" si="2">((N10*J10)+(I10*E10))/O10</f>
        <v>3146.4801830776546</v>
      </c>
      <c r="T10" s="21"/>
      <c r="U10" s="343"/>
      <c r="V10" s="343"/>
      <c r="W10" s="520"/>
      <c r="X10" s="447"/>
      <c r="Y10" s="424"/>
      <c r="Z10" s="426"/>
      <c r="AA10" s="427"/>
      <c r="AC10" s="343"/>
      <c r="AD10" s="21"/>
      <c r="AM10" s="21"/>
      <c r="AN10" s="21"/>
      <c r="AO10" s="21"/>
      <c r="AP10" s="21"/>
      <c r="AQ10" s="21"/>
      <c r="AR10" s="21"/>
      <c r="AS10" s="21"/>
    </row>
    <row r="11" spans="1:45" ht="33" customHeight="1" thickBot="1">
      <c r="A11" s="21"/>
      <c r="C11" s="25">
        <v>2</v>
      </c>
      <c r="D11" s="29" t="s">
        <v>21</v>
      </c>
      <c r="E11" s="30">
        <v>22350.86</v>
      </c>
      <c r="F11" s="31"/>
      <c r="G11" s="32">
        <v>3700.7483805992247</v>
      </c>
      <c r="H11" s="33">
        <v>3637.6115845206846</v>
      </c>
      <c r="I11" s="71">
        <v>3244.6476600900364</v>
      </c>
      <c r="J11" s="72"/>
      <c r="K11" s="73"/>
      <c r="L11" s="74"/>
      <c r="M11" s="114"/>
      <c r="N11" s="75"/>
      <c r="O11" s="69">
        <f t="shared" ref="O11:O12" si="3">E11+J11</f>
        <v>22350.86</v>
      </c>
      <c r="P11" s="70"/>
      <c r="Q11" s="70">
        <f t="shared" si="0"/>
        <v>3700.7483805992247</v>
      </c>
      <c r="R11" s="70">
        <f t="shared" si="1"/>
        <v>3637.6115845206846</v>
      </c>
      <c r="S11" s="90">
        <f>((N11*J11)+(I11*E11))/O11</f>
        <v>3244.6476600900364</v>
      </c>
      <c r="T11" s="127"/>
      <c r="U11" s="423"/>
      <c r="V11" s="423"/>
      <c r="W11" s="521"/>
      <c r="X11" s="448"/>
      <c r="Y11" s="424"/>
      <c r="Z11" s="426"/>
      <c r="AA11" s="427"/>
      <c r="AB11" s="422"/>
      <c r="AC11" s="343"/>
      <c r="AD11" s="21"/>
      <c r="AF11" s="13">
        <v>453154.10000000027</v>
      </c>
      <c r="AH11" s="21">
        <v>3917.1917045624241</v>
      </c>
      <c r="AI11" s="21">
        <v>3402.6501664920643</v>
      </c>
      <c r="AJ11" s="21">
        <v>3081.7771713870793</v>
      </c>
      <c r="AM11" s="21"/>
      <c r="AN11" s="21"/>
      <c r="AO11" s="21"/>
      <c r="AP11" s="21"/>
      <c r="AQ11" s="21"/>
      <c r="AR11" s="21"/>
      <c r="AS11" s="21"/>
    </row>
    <row r="12" spans="1:45" ht="33" customHeight="1">
      <c r="A12" s="21"/>
      <c r="C12" s="25">
        <v>3</v>
      </c>
      <c r="D12" s="29" t="s">
        <v>22</v>
      </c>
      <c r="E12" s="220">
        <v>72176.38</v>
      </c>
      <c r="F12" s="31"/>
      <c r="G12" s="163">
        <v>4602.8612519540484</v>
      </c>
      <c r="H12" s="163">
        <v>4602.8612519540484</v>
      </c>
      <c r="I12" s="164">
        <v>4602.8612519540484</v>
      </c>
      <c r="J12" s="72"/>
      <c r="K12" s="73"/>
      <c r="L12" s="68"/>
      <c r="M12" s="68"/>
      <c r="N12" s="68"/>
      <c r="O12" s="69">
        <f t="shared" si="3"/>
        <v>72176.38</v>
      </c>
      <c r="P12" s="70"/>
      <c r="Q12" s="70">
        <f t="shared" si="0"/>
        <v>4602.8612519540484</v>
      </c>
      <c r="R12" s="70">
        <f t="shared" si="1"/>
        <v>4602.8612519540484</v>
      </c>
      <c r="S12" s="90">
        <f>((N12*J12)+(I12*E12))/O12</f>
        <v>4602.8612519540484</v>
      </c>
      <c r="T12" s="21"/>
      <c r="W12" s="520"/>
      <c r="X12" s="449"/>
      <c r="Y12" s="425"/>
      <c r="Z12" s="86"/>
      <c r="AA12" s="324"/>
      <c r="AB12" s="422"/>
      <c r="AC12" s="21"/>
      <c r="AD12" s="21"/>
      <c r="AF12" s="13">
        <v>80000</v>
      </c>
      <c r="AH12" s="21">
        <v>3894.3523255884793</v>
      </c>
      <c r="AI12" s="21">
        <v>3445.6360537146561</v>
      </c>
      <c r="AJ12" s="21">
        <v>3130.7194406315803</v>
      </c>
      <c r="AM12" s="21"/>
      <c r="AN12" s="21"/>
      <c r="AO12" s="21"/>
      <c r="AP12" s="21"/>
      <c r="AQ12" s="21"/>
      <c r="AR12" s="21"/>
      <c r="AS12" s="21"/>
    </row>
    <row r="13" spans="1:45" ht="33" customHeight="1" thickBot="1">
      <c r="C13" s="35"/>
      <c r="D13" s="36"/>
      <c r="E13" s="99">
        <f>SUM(E10:E12)</f>
        <v>627681.34</v>
      </c>
      <c r="F13" s="100">
        <f>SUMPRODUCT(F10:F12,E10:E12)/E13</f>
        <v>0</v>
      </c>
      <c r="G13" s="100">
        <f>SUMPRODUCT(G10:G12,E10:E12)/E13</f>
        <v>3985.4178861105543</v>
      </c>
      <c r="H13" s="100">
        <f>SUMPRODUCT(H10:H12,E10:E12)/E13</f>
        <v>3554.5064445870653</v>
      </c>
      <c r="I13" s="109">
        <f>SUMPRODUCT(I10:I12,E10:E12)/E13</f>
        <v>3268.7223809445973</v>
      </c>
      <c r="J13" s="38">
        <f>SUM(J10:J12)</f>
        <v>144771.29</v>
      </c>
      <c r="K13" s="38">
        <f>SUMPRODUCT(K10:K12,J10:J12)/J13</f>
        <v>0</v>
      </c>
      <c r="L13" s="39">
        <f>SUMPRODUCT(L10:L12,J10:J12)/J13</f>
        <v>3789.8598164973196</v>
      </c>
      <c r="M13" s="39">
        <f>SUMPRODUCT(M10:M12,J10:J12)/J13</f>
        <v>3656.4258843742414</v>
      </c>
      <c r="N13" s="76">
        <f>SUMPRODUCT(N10:N12,J10:J12)/J13</f>
        <v>3357.7188508108652</v>
      </c>
      <c r="O13" s="37">
        <f>SUM(O10:O12)</f>
        <v>772452.63</v>
      </c>
      <c r="P13" s="77">
        <f>SUMPRODUCT(P10:P12,$O$10:$O$12)/$O$13</f>
        <v>0</v>
      </c>
      <c r="Q13" s="77">
        <f>SUMPRODUCT(Q10:Q12,$O$10:$O$12)/$O$13</f>
        <v>3948.7668438222809</v>
      </c>
      <c r="R13" s="77">
        <f>SUMPRODUCT(R10:R12,$O$10:$O$12)/$O$13</f>
        <v>3573.6079508814605</v>
      </c>
      <c r="S13" s="77">
        <f>SUMPRODUCT(S10:S12,$O$10:$O$12)/$O$13</f>
        <v>3285.4018940274714</v>
      </c>
      <c r="W13" s="522"/>
      <c r="X13" s="451"/>
      <c r="Y13" s="432"/>
      <c r="Z13" s="86"/>
      <c r="AA13" s="86"/>
      <c r="AB13" s="16"/>
      <c r="AC13" s="21"/>
      <c r="AD13" s="21"/>
      <c r="AF13" s="13">
        <v>144771.29</v>
      </c>
      <c r="AH13" s="21">
        <v>3790</v>
      </c>
      <c r="AI13" s="21">
        <v>3641.0313583463476</v>
      </c>
      <c r="AJ13" s="21">
        <v>3358</v>
      </c>
      <c r="AM13" s="21"/>
      <c r="AN13" s="21"/>
      <c r="AO13" s="21"/>
      <c r="AP13" s="21"/>
      <c r="AQ13" s="21"/>
      <c r="AR13" s="21"/>
      <c r="AS13" s="21"/>
    </row>
    <row r="14" spans="1:45" ht="33" customHeight="1" thickBot="1">
      <c r="C14" s="40"/>
      <c r="D14" s="41" t="s">
        <v>23</v>
      </c>
      <c r="E14" s="42">
        <f>SUM(E10:E12)</f>
        <v>627681.34</v>
      </c>
      <c r="F14" s="43">
        <f>F13</f>
        <v>0</v>
      </c>
      <c r="G14" s="44">
        <f>G13</f>
        <v>3985.4178861105543</v>
      </c>
      <c r="H14" s="44">
        <f>H13</f>
        <v>3554.5064445870653</v>
      </c>
      <c r="I14" s="78">
        <f>I13</f>
        <v>3268.7223809445973</v>
      </c>
      <c r="J14" s="79">
        <f>SUM(J10:J12)</f>
        <v>144771.29</v>
      </c>
      <c r="K14" s="43">
        <f>K13</f>
        <v>0</v>
      </c>
      <c r="L14" s="44">
        <f>L13</f>
        <v>3789.8598164973196</v>
      </c>
      <c r="M14" s="44">
        <f>M13</f>
        <v>3656.4258843742414</v>
      </c>
      <c r="N14" s="78">
        <f>N13</f>
        <v>3357.7188508108652</v>
      </c>
      <c r="O14" s="42">
        <f>SUM(O10:O12)</f>
        <v>772452.63</v>
      </c>
      <c r="P14" s="80">
        <f>((K14*J14)+(F14*E14))/O14</f>
        <v>0</v>
      </c>
      <c r="Q14" s="185">
        <f>Q13</f>
        <v>3948.7668438222809</v>
      </c>
      <c r="R14" s="44">
        <f>R13</f>
        <v>3573.6079508814605</v>
      </c>
      <c r="S14" s="78">
        <f>S13</f>
        <v>3285.4018940274714</v>
      </c>
      <c r="W14" s="450"/>
      <c r="X14" s="452"/>
      <c r="Y14" s="425"/>
      <c r="Z14" s="86"/>
      <c r="AA14" s="86"/>
      <c r="AB14" s="21"/>
      <c r="AC14" s="21"/>
      <c r="AD14" s="21"/>
      <c r="AF14" s="13">
        <f>SUM(AF11:AF13)</f>
        <v>677925.39000000036</v>
      </c>
      <c r="AH14" s="125">
        <f>SUMPRODUCT($AF11:$AF13,AH11:AH13)/$AF14</f>
        <v>3887.3346468931177</v>
      </c>
      <c r="AI14" s="125">
        <f t="shared" ref="AI14:AJ14" si="4">SUMPRODUCT($AF11:$AF13,AI11:AI13)/$AF14</f>
        <v>3458.6292228809825</v>
      </c>
      <c r="AJ14" s="125">
        <f t="shared" si="4"/>
        <v>3146.5402226209344</v>
      </c>
      <c r="AM14" s="21"/>
      <c r="AN14" s="21"/>
      <c r="AO14" s="21"/>
      <c r="AP14" s="21"/>
      <c r="AQ14" s="21"/>
      <c r="AR14" s="21"/>
      <c r="AS14" s="21"/>
    </row>
    <row r="15" spans="1:45" ht="19.149999999999999" customHeight="1">
      <c r="C15" s="45"/>
      <c r="D15" s="46"/>
      <c r="E15" s="47"/>
      <c r="F15" s="47"/>
      <c r="G15" s="145"/>
      <c r="H15" s="47"/>
      <c r="I15" s="47"/>
      <c r="J15" s="121"/>
      <c r="K15" s="145"/>
      <c r="L15" s="114"/>
      <c r="N15" s="68"/>
      <c r="O15" s="47"/>
      <c r="P15" s="47"/>
      <c r="Q15" s="16"/>
      <c r="S15" s="166"/>
      <c r="T15" s="57"/>
      <c r="U15" s="91"/>
      <c r="V15" s="57"/>
      <c r="W15" s="520"/>
      <c r="X15" s="449"/>
      <c r="Y15" s="425"/>
      <c r="Z15" s="86"/>
      <c r="AA15" s="86"/>
      <c r="AB15" s="21"/>
      <c r="AC15" s="21"/>
      <c r="AD15" s="21"/>
      <c r="AM15" s="21"/>
      <c r="AN15" s="21"/>
      <c r="AO15" s="21"/>
      <c r="AP15" s="21"/>
      <c r="AQ15" s="21"/>
      <c r="AR15" s="21"/>
      <c r="AS15" s="21"/>
    </row>
    <row r="16" spans="1:45" ht="33" customHeight="1" thickBot="1">
      <c r="B16" s="19" t="s">
        <v>24</v>
      </c>
      <c r="C16" s="48" t="s">
        <v>25</v>
      </c>
      <c r="D16" s="48"/>
      <c r="E16" s="414"/>
      <c r="F16" s="414"/>
      <c r="G16" s="414"/>
      <c r="H16" s="414"/>
      <c r="I16" s="414"/>
      <c r="J16" s="415"/>
      <c r="K16" s="502"/>
      <c r="L16" s="502"/>
      <c r="M16" s="47"/>
      <c r="N16" s="47"/>
      <c r="O16" s="47"/>
      <c r="P16" s="81"/>
      <c r="S16" s="119"/>
      <c r="T16" s="322"/>
      <c r="U16" s="322"/>
      <c r="V16" s="197"/>
      <c r="W16" s="521"/>
      <c r="X16" s="451"/>
      <c r="Y16" s="425"/>
      <c r="Z16" s="86"/>
      <c r="AA16" s="86"/>
      <c r="AB16" s="21"/>
      <c r="AC16" s="21"/>
      <c r="AD16" s="21"/>
      <c r="AM16" s="21"/>
      <c r="AN16" s="21"/>
      <c r="AO16" s="21"/>
      <c r="AP16" s="21"/>
      <c r="AQ16" s="21"/>
      <c r="AR16" s="21"/>
      <c r="AS16" s="21"/>
    </row>
    <row r="17" spans="2:45" ht="33" customHeight="1" thickBot="1">
      <c r="C17" s="495" t="s">
        <v>9</v>
      </c>
      <c r="D17" s="510" t="s">
        <v>10</v>
      </c>
      <c r="E17" s="518" t="s">
        <v>45</v>
      </c>
      <c r="F17" s="518"/>
      <c r="G17" s="518"/>
      <c r="H17" s="518"/>
      <c r="I17" s="518"/>
      <c r="J17" s="518"/>
      <c r="K17" s="518"/>
      <c r="L17" s="518"/>
      <c r="M17" s="518"/>
      <c r="N17" s="518"/>
      <c r="O17" s="518"/>
      <c r="P17" s="21"/>
      <c r="Q17" s="21"/>
      <c r="T17" s="322"/>
      <c r="U17" s="322"/>
      <c r="W17" s="522"/>
      <c r="X17" s="453"/>
      <c r="Y17" s="425"/>
      <c r="Z17" s="86"/>
      <c r="AA17" s="86"/>
      <c r="AB17" s="21"/>
      <c r="AC17" s="21"/>
      <c r="AD17" s="21"/>
      <c r="AM17" s="21"/>
      <c r="AN17" s="21"/>
      <c r="AO17" s="21"/>
      <c r="AP17" s="21"/>
      <c r="AQ17" s="21"/>
      <c r="AR17" s="21"/>
      <c r="AS17" s="21"/>
    </row>
    <row r="18" spans="2:45" ht="90">
      <c r="C18" s="509"/>
      <c r="D18" s="519"/>
      <c r="E18" s="49" t="s">
        <v>19</v>
      </c>
      <c r="F18" s="49" t="s">
        <v>15</v>
      </c>
      <c r="G18" s="49" t="s">
        <v>16</v>
      </c>
      <c r="H18" s="49" t="s">
        <v>17</v>
      </c>
      <c r="I18" s="49" t="s">
        <v>26</v>
      </c>
      <c r="J18" s="49" t="s">
        <v>27</v>
      </c>
      <c r="K18" s="49" t="s">
        <v>28</v>
      </c>
      <c r="L18" s="49" t="s">
        <v>29</v>
      </c>
      <c r="M18" s="49" t="s">
        <v>30</v>
      </c>
      <c r="N18" s="49" t="s">
        <v>31</v>
      </c>
      <c r="O18" s="49" t="s">
        <v>32</v>
      </c>
      <c r="Q18" s="174"/>
      <c r="R18" s="175"/>
      <c r="S18" s="339"/>
      <c r="T18" s="322"/>
      <c r="U18" s="322"/>
      <c r="W18" s="523"/>
      <c r="X18" s="447"/>
      <c r="Z18" s="86"/>
      <c r="AA18" s="324"/>
      <c r="AB18" s="21"/>
      <c r="AC18" s="21"/>
      <c r="AD18" s="21"/>
      <c r="AM18" s="21"/>
      <c r="AN18" s="21"/>
      <c r="AO18" s="21"/>
      <c r="AP18" s="21"/>
      <c r="AQ18" s="21"/>
      <c r="AR18" s="21"/>
      <c r="AS18" s="21"/>
    </row>
    <row r="19" spans="2:45" ht="28.15" customHeight="1">
      <c r="C19" s="25">
        <v>1</v>
      </c>
      <c r="D19" s="26" t="s">
        <v>20</v>
      </c>
      <c r="E19" s="428">
        <v>202548.48000000001</v>
      </c>
      <c r="F19" s="31">
        <f t="shared" ref="F19:H20" si="5">P10</f>
        <v>0</v>
      </c>
      <c r="G19" s="31">
        <f>Q10</f>
        <v>3887.3047106393365</v>
      </c>
      <c r="H19" s="31">
        <f t="shared" si="5"/>
        <v>3461.9167312482332</v>
      </c>
      <c r="I19" s="31">
        <f>S10</f>
        <v>3146.4801830776546</v>
      </c>
      <c r="J19" s="387">
        <v>3055.6701030927834</v>
      </c>
      <c r="K19" s="82">
        <f>IF(G19-I19&gt;750,G19-750,I19)</f>
        <v>3146.4801830776546</v>
      </c>
      <c r="L19" s="82">
        <f>IF(I19-J19&gt;85,K19-85,K19-I19+J19)</f>
        <v>3061.4801830776546</v>
      </c>
      <c r="M19" s="83"/>
      <c r="N19" s="83"/>
      <c r="O19" s="84"/>
      <c r="P19" s="126">
        <f>J25</f>
        <v>724.89952224526087</v>
      </c>
      <c r="T19" s="323"/>
      <c r="U19" s="322"/>
      <c r="W19" s="524"/>
      <c r="X19" s="454"/>
      <c r="Z19" s="21"/>
      <c r="AA19" s="21"/>
      <c r="AB19" s="21"/>
      <c r="AC19" s="21"/>
      <c r="AD19" s="21"/>
      <c r="AF19" s="13">
        <v>453154.10000000027</v>
      </c>
      <c r="AH19" s="21">
        <v>3917.1917045624241</v>
      </c>
      <c r="AI19" s="21">
        <v>3402.6501664920643</v>
      </c>
      <c r="AJ19" s="21">
        <v>3081.7771713870793</v>
      </c>
      <c r="AM19" s="21"/>
      <c r="AN19" s="21"/>
      <c r="AO19" s="21"/>
      <c r="AP19" s="21"/>
      <c r="AQ19" s="21"/>
      <c r="AR19" s="21"/>
      <c r="AS19" s="21"/>
    </row>
    <row r="20" spans="2:45" ht="28.15" customHeight="1" thickBot="1">
      <c r="C20" s="25">
        <v>2</v>
      </c>
      <c r="D20" s="29" t="s">
        <v>21</v>
      </c>
      <c r="E20" s="428">
        <v>12000</v>
      </c>
      <c r="F20" s="31">
        <f t="shared" si="5"/>
        <v>0</v>
      </c>
      <c r="G20" s="31">
        <f>Q11</f>
        <v>3700.7483805992247</v>
      </c>
      <c r="H20" s="31">
        <f t="shared" si="5"/>
        <v>3637.6115845206846</v>
      </c>
      <c r="I20" s="31">
        <f t="shared" ref="I20:I21" si="6">S11</f>
        <v>3244.6476600900364</v>
      </c>
      <c r="J20" s="83">
        <v>3050</v>
      </c>
      <c r="K20" s="82">
        <f>IF(G20-I20&gt;300,G20-300,I20)</f>
        <v>3400.7483805992247</v>
      </c>
      <c r="L20" s="82"/>
      <c r="M20" s="83"/>
      <c r="N20" s="83"/>
      <c r="O20" s="85"/>
      <c r="P20" s="325"/>
      <c r="Q20" s="176"/>
      <c r="R20" s="173"/>
      <c r="S20" s="338"/>
      <c r="T20" s="323"/>
      <c r="U20" s="86"/>
      <c r="V20" s="88"/>
      <c r="W20" s="525"/>
      <c r="X20" s="448"/>
      <c r="Y20" s="12"/>
      <c r="Z20" s="21"/>
      <c r="AA20" s="21"/>
      <c r="AB20" s="21"/>
      <c r="AC20" s="21"/>
      <c r="AD20" s="21"/>
      <c r="AF20" s="13">
        <v>80000</v>
      </c>
      <c r="AH20" s="21">
        <v>3894.3523255884793</v>
      </c>
      <c r="AI20" s="21">
        <v>3445.6360537146561</v>
      </c>
      <c r="AJ20" s="21">
        <v>3130.7194406315803</v>
      </c>
      <c r="AM20" s="21"/>
      <c r="AN20" s="21"/>
      <c r="AO20" s="21"/>
      <c r="AP20" s="21"/>
      <c r="AQ20" s="21"/>
      <c r="AR20" s="21"/>
      <c r="AS20" s="21"/>
    </row>
    <row r="21" spans="2:45" ht="28.15" customHeight="1">
      <c r="C21" s="25">
        <v>3</v>
      </c>
      <c r="D21" s="29" t="s">
        <v>22</v>
      </c>
      <c r="E21" s="428">
        <v>6635.52</v>
      </c>
      <c r="F21" s="31">
        <f t="shared" ref="F21:H21" si="7">P12</f>
        <v>0</v>
      </c>
      <c r="G21" s="165">
        <f t="shared" si="7"/>
        <v>4602.8612519540484</v>
      </c>
      <c r="H21" s="165">
        <f t="shared" si="7"/>
        <v>4602.8612519540484</v>
      </c>
      <c r="I21" s="31">
        <f t="shared" si="6"/>
        <v>4602.8612519540484</v>
      </c>
      <c r="J21" s="83">
        <v>3900</v>
      </c>
      <c r="K21" s="82">
        <f>I21</f>
        <v>4602.8612519540484</v>
      </c>
      <c r="L21" s="82">
        <f>IF(I21-J21&gt;85,K21-85,K21-I21+J21)</f>
        <v>4517.8612519540484</v>
      </c>
      <c r="M21" s="83"/>
      <c r="N21" s="83"/>
      <c r="O21" s="85"/>
      <c r="P21" s="16"/>
      <c r="Q21" s="177"/>
      <c r="R21" s="173"/>
      <c r="S21" s="338"/>
      <c r="T21" s="324"/>
      <c r="U21" s="322"/>
      <c r="V21" s="113"/>
      <c r="W21" s="116"/>
      <c r="X21" s="116"/>
      <c r="Y21" s="116"/>
      <c r="Z21" s="21"/>
      <c r="AA21" s="21"/>
      <c r="AB21" s="21"/>
      <c r="AC21" s="21"/>
      <c r="AD21" s="21"/>
      <c r="AF21" s="13">
        <f>SUM(AF18:AF20)</f>
        <v>533154.10000000033</v>
      </c>
      <c r="AH21" s="125">
        <f>SUMPRODUCT($AF18:$AF20,AH18:AH20)/$AF21</f>
        <v>3913.7646460104675</v>
      </c>
      <c r="AI21" s="125">
        <f t="shared" ref="AI21" si="8">SUMPRODUCT($AF18:$AF20,AI18:AI20)/$AF21</f>
        <v>3409.1002171956175</v>
      </c>
      <c r="AJ21" s="125">
        <f t="shared" ref="AJ21" si="9">SUMPRODUCT($AF18:$AF20,AJ18:AJ20)/$AF21</f>
        <v>3089.1209797523529</v>
      </c>
      <c r="AM21" s="21"/>
      <c r="AN21" s="21"/>
      <c r="AO21" s="21"/>
      <c r="AP21" s="21"/>
      <c r="AQ21" s="21"/>
      <c r="AR21" s="21"/>
      <c r="AS21" s="21"/>
    </row>
    <row r="22" spans="2:45" ht="28.15" customHeight="1">
      <c r="C22" s="35"/>
      <c r="D22" s="36"/>
      <c r="E22" s="429">
        <f>SUM(E19:E21)</f>
        <v>221184</v>
      </c>
      <c r="F22" s="50">
        <f>SUMPRODUCT(F19:F21,$E$19:$E$21)/$E$22</f>
        <v>0</v>
      </c>
      <c r="G22" s="50">
        <f>SUMPRODUCT(G19:G21,$E$19:$E$21)/$E$22</f>
        <v>3898.650078209067</v>
      </c>
      <c r="H22" s="50">
        <f>SUMPRODUCT(H19:H21,$E$19:$E$21)/$E$22</f>
        <v>3505.6771227110125</v>
      </c>
      <c r="I22" s="50">
        <f>SUMPRODUCT(I19:I21,$E$19:$E$21)/$E$22</f>
        <v>3195.497541631164</v>
      </c>
      <c r="J22" s="50">
        <f>SUMPRODUCT(J19:J21,$E$19:$E$21)/$E$22</f>
        <v>3080.6923772193586</v>
      </c>
      <c r="K22" s="50">
        <f>IF(G22-I22&gt;750,G22-750,I22)</f>
        <v>3195.497541631164</v>
      </c>
      <c r="L22" s="50">
        <f>IF(I22-J22&gt;85,K22-85,K22-I22+J22)</f>
        <v>3110.497541631164</v>
      </c>
      <c r="M22" s="50">
        <f>M23</f>
        <v>0</v>
      </c>
      <c r="N22" s="50">
        <f>N23</f>
        <v>0</v>
      </c>
      <c r="O22" s="86"/>
      <c r="P22" s="21"/>
      <c r="Q22" s="177"/>
      <c r="R22" s="176"/>
      <c r="S22" s="340"/>
      <c r="T22" s="323"/>
      <c r="U22" s="322"/>
      <c r="V22" s="58"/>
      <c r="W22" s="116"/>
      <c r="Y22" s="116"/>
      <c r="Z22" s="21"/>
      <c r="AA22" s="21"/>
      <c r="AB22" s="21"/>
      <c r="AC22" s="21"/>
      <c r="AD22" s="21"/>
      <c r="AM22" s="21"/>
      <c r="AN22" s="21"/>
      <c r="AO22" s="21"/>
      <c r="AP22" s="21"/>
      <c r="AQ22" s="21"/>
      <c r="AR22" s="21"/>
      <c r="AS22" s="21"/>
    </row>
    <row r="23" spans="2:45" ht="26.45" customHeight="1" thickBot="1">
      <c r="C23" s="40"/>
      <c r="D23" s="51" t="s">
        <v>23</v>
      </c>
      <c r="E23" s="430">
        <f t="shared" ref="E23:K23" si="10">E22</f>
        <v>221184</v>
      </c>
      <c r="F23" s="52">
        <f t="shared" si="10"/>
        <v>0</v>
      </c>
      <c r="G23" s="53">
        <f t="shared" si="10"/>
        <v>3898.650078209067</v>
      </c>
      <c r="H23" s="53">
        <f t="shared" si="10"/>
        <v>3505.6771227110125</v>
      </c>
      <c r="I23" s="53">
        <f t="shared" si="10"/>
        <v>3195.497541631164</v>
      </c>
      <c r="J23" s="53">
        <f>J22</f>
        <v>3080.6923772193586</v>
      </c>
      <c r="K23" s="53">
        <f t="shared" si="10"/>
        <v>3195.497541631164</v>
      </c>
      <c r="L23" s="53">
        <f>IF(I23-J23&gt;750,K23-75,K23-I23+J23)</f>
        <v>3080.6923772193586</v>
      </c>
      <c r="M23" s="53">
        <f>L23-J23-N23</f>
        <v>0</v>
      </c>
      <c r="N23" s="87">
        <f>IF(I23-J23&gt;120,I23-J23-120,0)</f>
        <v>0</v>
      </c>
      <c r="O23" s="86"/>
      <c r="Q23" s="169"/>
      <c r="R23" s="172"/>
      <c r="S23" s="172"/>
      <c r="T23" s="322"/>
      <c r="U23" s="324"/>
      <c r="V23" s="148"/>
      <c r="W23" s="148"/>
      <c r="X23" s="148"/>
      <c r="Y23" s="148"/>
      <c r="Z23" s="21"/>
      <c r="AA23" s="21"/>
      <c r="AB23" s="21"/>
      <c r="AC23" s="21"/>
      <c r="AD23" s="21"/>
      <c r="AM23" s="21"/>
      <c r="AN23" s="21"/>
      <c r="AO23" s="21"/>
      <c r="AP23" s="21"/>
      <c r="AQ23" s="21"/>
      <c r="AR23" s="21"/>
      <c r="AS23" s="21"/>
    </row>
    <row r="24" spans="2:45" ht="27.6" customHeight="1" thickBot="1">
      <c r="D24" s="54"/>
      <c r="E24" s="55"/>
      <c r="F24" s="55"/>
      <c r="G24" s="56">
        <v>3899</v>
      </c>
      <c r="I24" s="116">
        <v>3196</v>
      </c>
      <c r="J24" s="325"/>
      <c r="K24" s="431">
        <f>I23-J23</f>
        <v>114.80516441180544</v>
      </c>
      <c r="L24" s="57"/>
      <c r="N24" s="21"/>
      <c r="P24" s="16"/>
      <c r="Q24" s="21"/>
      <c r="R24" s="197"/>
      <c r="S24" s="116"/>
      <c r="V24" s="116"/>
      <c r="W24" s="148"/>
      <c r="X24" s="148"/>
      <c r="Y24" s="148"/>
    </row>
    <row r="25" spans="2:45" s="12" customFormat="1" ht="21">
      <c r="C25" s="355"/>
      <c r="D25" s="433" t="s">
        <v>85</v>
      </c>
      <c r="E25" s="433">
        <f>E19+E20</f>
        <v>214548.48000000001</v>
      </c>
      <c r="F25" s="434"/>
      <c r="G25" s="34">
        <f>(G19*E19+G20*E20)/E25</f>
        <v>3876.8703511860258</v>
      </c>
      <c r="H25" s="435"/>
      <c r="I25" s="436">
        <f>(I19*E19+I20*E20)/E25</f>
        <v>3151.9708289407649</v>
      </c>
      <c r="J25" s="436">
        <f>G25-I25</f>
        <v>724.89952224526087</v>
      </c>
      <c r="K25" s="88"/>
      <c r="L25" s="88"/>
      <c r="O25" s="88"/>
      <c r="P25" s="317"/>
      <c r="Q25" s="353"/>
      <c r="R25" s="354"/>
      <c r="S25" s="354"/>
      <c r="T25" s="353"/>
      <c r="U25" s="354"/>
      <c r="V25" s="148"/>
      <c r="W25" s="148"/>
      <c r="X25" s="148"/>
      <c r="Y25" s="148"/>
    </row>
    <row r="26" spans="2:45" s="113" customFormat="1" ht="21">
      <c r="I26" s="148"/>
      <c r="J26" s="116"/>
      <c r="K26" s="150"/>
      <c r="L26" s="116"/>
      <c r="M26" s="184"/>
      <c r="N26" s="116"/>
      <c r="O26" s="116"/>
      <c r="P26" s="317"/>
      <c r="Q26" s="353"/>
      <c r="R26" s="353"/>
      <c r="S26" s="353"/>
      <c r="T26" s="353"/>
      <c r="U26" s="353"/>
      <c r="V26" s="116"/>
      <c r="W26" s="148"/>
      <c r="X26" s="148"/>
      <c r="Y26" s="148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</row>
    <row r="27" spans="2:45" s="113" customFormat="1" ht="21">
      <c r="I27" s="150"/>
      <c r="J27" s="58"/>
      <c r="K27" s="58"/>
      <c r="L27" s="58"/>
      <c r="M27" s="184"/>
      <c r="N27" s="58"/>
      <c r="O27" s="116"/>
      <c r="P27" s="317"/>
      <c r="Q27" s="353"/>
      <c r="R27" s="354"/>
      <c r="S27" s="354"/>
      <c r="T27" s="353"/>
      <c r="U27" s="354"/>
      <c r="V27" s="148"/>
      <c r="W27" s="148"/>
      <c r="X27" s="148"/>
      <c r="Y27" s="148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</row>
    <row r="28" spans="2:45" s="148" customFormat="1" ht="14.45" customHeight="1">
      <c r="B28" s="116"/>
      <c r="K28" s="58"/>
      <c r="L28" s="58"/>
      <c r="M28" s="150"/>
      <c r="N28" s="150"/>
      <c r="P28" s="156"/>
      <c r="Q28" s="319"/>
      <c r="R28" s="319"/>
      <c r="S28" s="319"/>
      <c r="T28" s="318"/>
    </row>
    <row r="29" spans="2:45" s="148" customFormat="1">
      <c r="B29" s="116"/>
      <c r="I29" s="150"/>
      <c r="K29" s="58"/>
      <c r="L29" s="58"/>
      <c r="M29" s="150"/>
      <c r="N29" s="150"/>
      <c r="P29" s="156"/>
      <c r="Q29" s="320"/>
      <c r="R29" s="319"/>
      <c r="S29" s="319"/>
      <c r="T29" s="318"/>
    </row>
    <row r="30" spans="2:45" s="148" customFormat="1">
      <c r="B30" s="116"/>
      <c r="C30" s="456" t="s">
        <v>86</v>
      </c>
      <c r="D30" s="229"/>
      <c r="E30" s="113"/>
      <c r="F30" s="229"/>
      <c r="G30" s="228"/>
      <c r="H30" s="228"/>
      <c r="J30" s="150"/>
      <c r="K30" s="58"/>
      <c r="L30" s="58"/>
      <c r="M30" s="150"/>
      <c r="N30" s="150"/>
      <c r="P30" s="156"/>
      <c r="Q30" s="319"/>
      <c r="R30" s="319"/>
      <c r="S30" s="319"/>
      <c r="T30" s="318"/>
    </row>
    <row r="31" spans="2:45" s="148" customFormat="1">
      <c r="B31" s="116"/>
      <c r="C31" s="457" t="s">
        <v>90</v>
      </c>
      <c r="D31" s="229"/>
      <c r="E31" s="229"/>
      <c r="F31" s="229"/>
      <c r="G31" s="228"/>
      <c r="H31" s="228"/>
      <c r="L31" s="150"/>
      <c r="M31" s="150"/>
      <c r="N31" s="150"/>
      <c r="Q31" s="318"/>
      <c r="R31" s="318"/>
      <c r="S31" s="318"/>
      <c r="T31" s="318"/>
    </row>
    <row r="32" spans="2:45" s="148" customFormat="1">
      <c r="B32" s="116"/>
      <c r="C32" s="457" t="s">
        <v>89</v>
      </c>
      <c r="D32" s="229"/>
      <c r="E32" s="229"/>
      <c r="F32" s="229"/>
      <c r="G32" s="228"/>
      <c r="H32" s="228"/>
      <c r="Q32" s="318"/>
      <c r="R32" s="318"/>
      <c r="S32" s="318"/>
      <c r="T32" s="318"/>
    </row>
    <row r="33" spans="2:15" s="148" customFormat="1" ht="14.45" customHeight="1">
      <c r="B33" s="116"/>
      <c r="C33" s="457" t="s">
        <v>87</v>
      </c>
      <c r="D33" s="229"/>
      <c r="E33" s="229"/>
      <c r="F33" s="229"/>
      <c r="G33" s="228"/>
      <c r="H33" s="228"/>
    </row>
    <row r="34" spans="2:15" s="148" customFormat="1">
      <c r="C34" s="457" t="s">
        <v>88</v>
      </c>
      <c r="D34" s="229"/>
      <c r="E34" s="229"/>
      <c r="F34" s="229"/>
      <c r="G34" s="228"/>
      <c r="H34" s="228"/>
    </row>
    <row r="35" spans="2:15" s="148" customFormat="1" ht="24" customHeight="1">
      <c r="C35" s="421"/>
      <c r="D35" s="421"/>
      <c r="E35" s="421"/>
      <c r="F35" s="421"/>
      <c r="G35" s="421"/>
      <c r="H35" s="421"/>
    </row>
    <row r="36" spans="2:15" s="148" customFormat="1" ht="24" customHeight="1">
      <c r="C36" s="149"/>
      <c r="D36" s="157"/>
      <c r="E36" s="147"/>
      <c r="F36" s="158"/>
      <c r="G36" s="159"/>
      <c r="H36" s="160"/>
      <c r="I36" s="150"/>
    </row>
    <row r="37" spans="2:15" s="148" customFormat="1" ht="24" customHeight="1">
      <c r="C37" s="155"/>
      <c r="D37" s="157"/>
      <c r="E37" s="147"/>
      <c r="F37" s="158"/>
      <c r="G37" s="159"/>
      <c r="H37" s="159"/>
    </row>
    <row r="38" spans="2:15" s="148" customFormat="1" ht="24" customHeight="1">
      <c r="C38" s="517"/>
      <c r="D38" s="517"/>
      <c r="E38" s="517"/>
      <c r="F38" s="517"/>
      <c r="G38" s="517"/>
      <c r="H38" s="517"/>
    </row>
    <row r="39" spans="2:15" ht="24" customHeight="1">
      <c r="K39" s="116"/>
      <c r="L39" s="116"/>
      <c r="M39" s="116"/>
      <c r="N39" s="116"/>
      <c r="O39" s="116"/>
    </row>
    <row r="40" spans="2:15" ht="24" customHeight="1">
      <c r="K40" s="116"/>
      <c r="L40" s="116"/>
      <c r="M40" s="116"/>
      <c r="N40" s="116"/>
      <c r="O40" s="116"/>
    </row>
    <row r="41" spans="2:15">
      <c r="K41" s="116"/>
      <c r="L41" s="116"/>
      <c r="M41" s="116"/>
      <c r="N41" s="116"/>
      <c r="O41" s="116"/>
    </row>
    <row r="42" spans="2:15">
      <c r="K42" s="116"/>
      <c r="L42" s="116"/>
      <c r="M42" s="116"/>
      <c r="N42" s="116"/>
      <c r="O42" s="116"/>
    </row>
  </sheetData>
  <mergeCells count="16">
    <mergeCell ref="W10:W11"/>
    <mergeCell ref="W12:W13"/>
    <mergeCell ref="W15:W17"/>
    <mergeCell ref="W18:W20"/>
    <mergeCell ref="C3:E3"/>
    <mergeCell ref="F3:G3"/>
    <mergeCell ref="E8:I8"/>
    <mergeCell ref="J8:N8"/>
    <mergeCell ref="O8:S8"/>
    <mergeCell ref="C38:H38"/>
    <mergeCell ref="K16:L16"/>
    <mergeCell ref="E17:O17"/>
    <mergeCell ref="C8:C9"/>
    <mergeCell ref="C17:C18"/>
    <mergeCell ref="D8:D9"/>
    <mergeCell ref="D17:D18"/>
  </mergeCells>
  <pageMargins left="0" right="0" top="0" bottom="0" header="0.31496062992125984" footer="0.31496062992125984"/>
  <pageSetup paperSize="256" scale="50" orientation="landscape" horizontalDpi="203" verticalDpi="20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V81"/>
  <sheetViews>
    <sheetView zoomScale="70" zoomScaleNormal="70" workbookViewId="0">
      <selection activeCell="K71" sqref="K71"/>
    </sheetView>
  </sheetViews>
  <sheetFormatPr defaultColWidth="12.140625" defaultRowHeight="15"/>
  <cols>
    <col min="1" max="1" width="12.140625" style="225"/>
    <col min="2" max="2" width="33.42578125" style="413" customWidth="1"/>
    <col min="3" max="3" width="13.28515625" style="225" customWidth="1"/>
    <col min="4" max="4" width="11.7109375" style="225" customWidth="1"/>
    <col min="5" max="5" width="13.7109375" style="225" customWidth="1"/>
    <col min="6" max="6" width="13" style="225" customWidth="1"/>
    <col min="7" max="7" width="10.28515625" style="225" customWidth="1"/>
    <col min="8" max="16" width="12.140625" style="479"/>
    <col min="17" max="16384" width="12.140625" style="225"/>
  </cols>
  <sheetData>
    <row r="1" spans="1:16" ht="18.75">
      <c r="B1" s="529" t="s">
        <v>52</v>
      </c>
      <c r="C1" s="529"/>
      <c r="D1" s="529"/>
      <c r="E1" s="529"/>
      <c r="F1" s="529"/>
      <c r="G1" s="529"/>
    </row>
    <row r="3" spans="1:16" s="226" customFormat="1" ht="51">
      <c r="A3" s="532" t="s">
        <v>46</v>
      </c>
      <c r="B3" s="398" t="s">
        <v>33</v>
      </c>
      <c r="C3" s="399" t="s">
        <v>34</v>
      </c>
      <c r="D3" s="398" t="s">
        <v>35</v>
      </c>
      <c r="E3" s="400" t="s">
        <v>36</v>
      </c>
      <c r="F3" s="186" t="s">
        <v>37</v>
      </c>
      <c r="G3" s="186" t="s">
        <v>38</v>
      </c>
      <c r="H3" s="480"/>
      <c r="I3" s="480"/>
      <c r="J3" s="480"/>
      <c r="K3" s="480"/>
      <c r="L3" s="480"/>
      <c r="M3" s="480"/>
      <c r="N3" s="480"/>
      <c r="O3" s="480"/>
      <c r="P3" s="480"/>
    </row>
    <row r="4" spans="1:16" s="406" customFormat="1" ht="27" customHeight="1">
      <c r="A4" s="532"/>
      <c r="B4" s="401" t="s">
        <v>39</v>
      </c>
      <c r="C4" s="402">
        <v>627681.34</v>
      </c>
      <c r="D4" s="403"/>
      <c r="E4" s="403"/>
      <c r="F4" s="187">
        <v>3985.4178861105543</v>
      </c>
      <c r="G4" s="187">
        <v>3268.7223809445973</v>
      </c>
      <c r="H4" s="404"/>
      <c r="I4" s="405"/>
      <c r="L4" s="405"/>
    </row>
    <row r="5" spans="1:16" s="406" customFormat="1" ht="32.450000000000003" customHeight="1">
      <c r="B5" s="401" t="s">
        <v>40</v>
      </c>
      <c r="C5" s="123"/>
      <c r="D5" s="123"/>
      <c r="E5" s="123"/>
      <c r="F5" s="123"/>
      <c r="G5" s="123"/>
      <c r="H5" s="406" t="s">
        <v>96</v>
      </c>
      <c r="K5" s="405"/>
    </row>
    <row r="6" spans="1:16" s="373" customFormat="1" ht="31.5">
      <c r="A6" s="377" t="s">
        <v>54</v>
      </c>
      <c r="B6" s="378" t="s">
        <v>55</v>
      </c>
      <c r="C6" s="379">
        <v>2804.36</v>
      </c>
      <c r="D6" s="380">
        <v>162004701</v>
      </c>
      <c r="E6" s="381">
        <v>45993</v>
      </c>
      <c r="F6" s="416">
        <v>3770</v>
      </c>
      <c r="G6" s="417">
        <v>2675</v>
      </c>
      <c r="H6" s="406"/>
      <c r="I6" s="406"/>
      <c r="J6" s="405"/>
      <c r="K6" s="406"/>
      <c r="L6" s="406"/>
      <c r="M6" s="406"/>
      <c r="N6" s="406"/>
      <c r="O6" s="406"/>
      <c r="P6" s="406"/>
    </row>
    <row r="7" spans="1:16" s="373" customFormat="1" ht="18.75">
      <c r="A7" s="377" t="s">
        <v>54</v>
      </c>
      <c r="B7" s="378" t="s">
        <v>56</v>
      </c>
      <c r="C7" s="379">
        <v>1219.97</v>
      </c>
      <c r="D7" s="380">
        <v>162004701</v>
      </c>
      <c r="E7" s="381">
        <v>45993</v>
      </c>
      <c r="F7" s="416">
        <v>4179</v>
      </c>
      <c r="G7" s="417">
        <v>2991</v>
      </c>
      <c r="H7" s="406"/>
      <c r="I7" s="406"/>
      <c r="J7" s="405"/>
      <c r="K7" s="406"/>
      <c r="L7" s="406"/>
      <c r="M7" s="406"/>
      <c r="N7" s="406"/>
      <c r="O7" s="406"/>
      <c r="P7" s="406"/>
    </row>
    <row r="8" spans="1:16" s="373" customFormat="1" ht="31.5">
      <c r="A8" s="377" t="s">
        <v>54</v>
      </c>
      <c r="B8" s="378" t="s">
        <v>55</v>
      </c>
      <c r="C8" s="379">
        <v>2707.92</v>
      </c>
      <c r="D8" s="380">
        <v>142000266</v>
      </c>
      <c r="E8" s="381">
        <v>45998</v>
      </c>
      <c r="F8" s="416">
        <v>3755</v>
      </c>
      <c r="G8" s="417">
        <v>2555</v>
      </c>
      <c r="H8" s="406"/>
      <c r="I8" s="406"/>
      <c r="J8" s="405"/>
      <c r="K8" s="406"/>
      <c r="L8" s="406"/>
      <c r="M8" s="406"/>
      <c r="N8" s="406"/>
      <c r="O8" s="406"/>
      <c r="P8" s="406"/>
    </row>
    <row r="9" spans="1:16" s="373" customFormat="1" ht="18.75">
      <c r="A9" s="377" t="s">
        <v>54</v>
      </c>
      <c r="B9" s="378" t="s">
        <v>62</v>
      </c>
      <c r="C9" s="379">
        <v>1251.49</v>
      </c>
      <c r="D9" s="380">
        <v>142000266</v>
      </c>
      <c r="E9" s="381">
        <v>45998</v>
      </c>
      <c r="F9" s="416">
        <v>3774</v>
      </c>
      <c r="G9" s="417">
        <v>2993</v>
      </c>
      <c r="H9" s="481"/>
      <c r="I9" s="482"/>
      <c r="J9" s="482"/>
      <c r="K9" s="482"/>
      <c r="L9" s="482"/>
      <c r="M9" s="482"/>
      <c r="N9" s="406"/>
      <c r="O9" s="406"/>
      <c r="P9" s="406"/>
    </row>
    <row r="10" spans="1:16" s="373" customFormat="1" ht="18.75">
      <c r="A10" s="377" t="s">
        <v>54</v>
      </c>
      <c r="B10" s="378" t="s">
        <v>63</v>
      </c>
      <c r="C10" s="379">
        <v>2400.6999999999998</v>
      </c>
      <c r="D10" s="380">
        <v>142000267</v>
      </c>
      <c r="E10" s="381">
        <v>45998</v>
      </c>
      <c r="F10" s="416">
        <v>4045</v>
      </c>
      <c r="G10" s="417">
        <v>2670</v>
      </c>
      <c r="H10" s="483"/>
      <c r="I10" s="482"/>
      <c r="J10" s="482"/>
      <c r="K10" s="482"/>
      <c r="L10" s="482"/>
      <c r="M10" s="482"/>
      <c r="N10" s="406"/>
      <c r="O10" s="406"/>
      <c r="P10" s="406"/>
    </row>
    <row r="11" spans="1:16" s="373" customFormat="1" ht="18.75">
      <c r="A11" s="377" t="s">
        <v>54</v>
      </c>
      <c r="B11" s="378" t="s">
        <v>56</v>
      </c>
      <c r="C11" s="379">
        <v>1549.9</v>
      </c>
      <c r="D11" s="380">
        <v>142000267</v>
      </c>
      <c r="E11" s="381">
        <v>45998</v>
      </c>
      <c r="F11" s="416">
        <v>4021</v>
      </c>
      <c r="G11" s="417">
        <v>3119</v>
      </c>
      <c r="H11" s="481"/>
      <c r="I11" s="483"/>
      <c r="J11" s="483"/>
      <c r="K11" s="483"/>
      <c r="L11" s="483"/>
      <c r="M11" s="481"/>
      <c r="N11" s="406"/>
      <c r="O11" s="406"/>
      <c r="P11" s="406"/>
    </row>
    <row r="12" spans="1:16" s="373" customFormat="1" ht="18.75">
      <c r="A12" s="377" t="s">
        <v>65</v>
      </c>
      <c r="B12" s="378" t="s">
        <v>72</v>
      </c>
      <c r="C12" s="379">
        <v>3990.89</v>
      </c>
      <c r="D12" s="380">
        <v>161016565</v>
      </c>
      <c r="E12" s="381">
        <v>46000</v>
      </c>
      <c r="F12" s="416">
        <v>3425</v>
      </c>
      <c r="G12" s="417">
        <v>4086</v>
      </c>
      <c r="H12" s="406"/>
      <c r="I12" s="406"/>
      <c r="J12" s="483"/>
      <c r="K12" s="483"/>
      <c r="L12" s="483"/>
      <c r="M12" s="481"/>
      <c r="N12" s="406"/>
      <c r="O12" s="406"/>
      <c r="P12" s="406"/>
    </row>
    <row r="13" spans="1:16" s="373" customFormat="1" ht="31.5">
      <c r="A13" s="377" t="s">
        <v>54</v>
      </c>
      <c r="B13" s="378" t="s">
        <v>55</v>
      </c>
      <c r="C13" s="379">
        <v>3056.79</v>
      </c>
      <c r="D13" s="380">
        <v>162004727</v>
      </c>
      <c r="E13" s="381">
        <v>46002</v>
      </c>
      <c r="F13" s="416">
        <v>3726</v>
      </c>
      <c r="G13" s="417">
        <v>2614</v>
      </c>
      <c r="H13" s="406"/>
      <c r="I13" s="406"/>
      <c r="J13" s="483"/>
      <c r="K13" s="483"/>
      <c r="L13" s="483"/>
      <c r="M13" s="481"/>
      <c r="N13" s="406"/>
      <c r="O13" s="406"/>
      <c r="P13" s="406"/>
    </row>
    <row r="14" spans="1:16" s="373" customFormat="1" ht="18.75">
      <c r="A14" s="377" t="s">
        <v>54</v>
      </c>
      <c r="B14" s="378" t="s">
        <v>62</v>
      </c>
      <c r="C14" s="379">
        <v>839.46</v>
      </c>
      <c r="D14" s="380">
        <v>162004727</v>
      </c>
      <c r="E14" s="381">
        <v>46002</v>
      </c>
      <c r="F14" s="416">
        <v>3745</v>
      </c>
      <c r="G14" s="417">
        <v>3075</v>
      </c>
      <c r="H14" s="406"/>
      <c r="I14" s="406"/>
      <c r="J14" s="483"/>
      <c r="K14" s="483"/>
      <c r="L14" s="483"/>
      <c r="M14" s="481"/>
      <c r="N14" s="406"/>
      <c r="O14" s="406"/>
      <c r="P14" s="406"/>
    </row>
    <row r="15" spans="1:16" s="373" customFormat="1" ht="31.5">
      <c r="A15" s="377" t="s">
        <v>54</v>
      </c>
      <c r="B15" s="378" t="s">
        <v>55</v>
      </c>
      <c r="C15" s="379">
        <v>2721.39</v>
      </c>
      <c r="D15" s="380">
        <v>162004731</v>
      </c>
      <c r="E15" s="381">
        <v>46003</v>
      </c>
      <c r="F15" s="416">
        <v>3744</v>
      </c>
      <c r="G15" s="417">
        <v>3363</v>
      </c>
      <c r="H15" s="406"/>
      <c r="I15" s="406"/>
      <c r="J15" s="405"/>
      <c r="K15" s="406"/>
      <c r="L15" s="406"/>
      <c r="M15" s="406"/>
      <c r="N15" s="406"/>
      <c r="O15" s="406"/>
      <c r="P15" s="406"/>
    </row>
    <row r="16" spans="1:16" s="373" customFormat="1" ht="18.75">
      <c r="A16" s="377" t="s">
        <v>54</v>
      </c>
      <c r="B16" s="378" t="s">
        <v>62</v>
      </c>
      <c r="C16" s="379">
        <v>1155.94</v>
      </c>
      <c r="D16" s="380">
        <v>162004731</v>
      </c>
      <c r="E16" s="381">
        <v>46003</v>
      </c>
      <c r="F16" s="416">
        <v>3740</v>
      </c>
      <c r="G16" s="417">
        <v>3451</v>
      </c>
      <c r="H16" s="406"/>
      <c r="I16" s="406"/>
      <c r="J16" s="405"/>
      <c r="K16" s="406"/>
      <c r="L16" s="406"/>
      <c r="M16" s="406"/>
      <c r="N16" s="406"/>
      <c r="O16" s="406"/>
      <c r="P16" s="406"/>
    </row>
    <row r="17" spans="1:16" s="373" customFormat="1" ht="18.75">
      <c r="A17" s="377" t="s">
        <v>54</v>
      </c>
      <c r="B17" s="378" t="s">
        <v>62</v>
      </c>
      <c r="C17" s="379">
        <v>1630.08</v>
      </c>
      <c r="D17" s="380">
        <v>162004735</v>
      </c>
      <c r="E17" s="381">
        <v>46004</v>
      </c>
      <c r="F17" s="416">
        <v>3714</v>
      </c>
      <c r="G17" s="417">
        <v>3043</v>
      </c>
      <c r="H17" s="406"/>
      <c r="I17" s="406"/>
      <c r="J17" s="405"/>
      <c r="K17" s="406"/>
      <c r="L17" s="406"/>
      <c r="M17" s="406"/>
      <c r="N17" s="406"/>
      <c r="O17" s="406"/>
      <c r="P17" s="406"/>
    </row>
    <row r="18" spans="1:16" s="373" customFormat="1" ht="18.75">
      <c r="A18" s="377" t="s">
        <v>54</v>
      </c>
      <c r="B18" s="378" t="s">
        <v>63</v>
      </c>
      <c r="C18" s="379">
        <v>2345.87</v>
      </c>
      <c r="D18" s="380">
        <v>162004735</v>
      </c>
      <c r="E18" s="381">
        <v>46004</v>
      </c>
      <c r="F18" s="416">
        <v>4051</v>
      </c>
      <c r="G18" s="417">
        <v>2917</v>
      </c>
      <c r="H18" s="406"/>
      <c r="I18" s="406"/>
      <c r="J18" s="405"/>
      <c r="K18" s="406"/>
      <c r="L18" s="406"/>
      <c r="M18" s="406"/>
      <c r="N18" s="406"/>
      <c r="O18" s="406"/>
      <c r="P18" s="406"/>
    </row>
    <row r="19" spans="1:16" s="373" customFormat="1" ht="18.75">
      <c r="A19" s="377" t="s">
        <v>54</v>
      </c>
      <c r="B19" s="378" t="s">
        <v>63</v>
      </c>
      <c r="C19" s="379">
        <v>2468.39</v>
      </c>
      <c r="D19" s="380">
        <v>162004738</v>
      </c>
      <c r="E19" s="381">
        <v>46005</v>
      </c>
      <c r="F19" s="416">
        <v>4028</v>
      </c>
      <c r="G19" s="417">
        <v>3184</v>
      </c>
      <c r="H19" s="406"/>
      <c r="I19" s="406"/>
      <c r="J19" s="405"/>
      <c r="K19" s="406"/>
      <c r="L19" s="406"/>
      <c r="M19" s="406"/>
      <c r="N19" s="406"/>
      <c r="O19" s="406"/>
      <c r="P19" s="406"/>
    </row>
    <row r="20" spans="1:16" s="373" customFormat="1" ht="18.75">
      <c r="A20" s="377" t="s">
        <v>54</v>
      </c>
      <c r="B20" s="378" t="s">
        <v>56</v>
      </c>
      <c r="C20" s="379">
        <v>1593.04</v>
      </c>
      <c r="D20" s="380">
        <v>162004738</v>
      </c>
      <c r="E20" s="381">
        <v>46005</v>
      </c>
      <c r="F20" s="416">
        <v>4208</v>
      </c>
      <c r="G20" s="417">
        <v>3480</v>
      </c>
      <c r="H20" s="406"/>
      <c r="I20" s="406"/>
      <c r="J20" s="405"/>
      <c r="K20" s="406"/>
      <c r="L20" s="406"/>
      <c r="M20" s="406"/>
      <c r="N20" s="406"/>
      <c r="O20" s="406"/>
      <c r="P20" s="406"/>
    </row>
    <row r="21" spans="1:16" s="373" customFormat="1" ht="18.75">
      <c r="A21" s="377" t="s">
        <v>57</v>
      </c>
      <c r="B21" s="378" t="s">
        <v>59</v>
      </c>
      <c r="C21" s="379">
        <v>1325.29</v>
      </c>
      <c r="D21" s="380">
        <v>151000306</v>
      </c>
      <c r="E21" s="381">
        <v>46006</v>
      </c>
      <c r="F21" s="418">
        <v>3882</v>
      </c>
      <c r="G21" s="417">
        <v>3782</v>
      </c>
      <c r="H21" s="406"/>
      <c r="I21" s="406"/>
      <c r="J21" s="405"/>
      <c r="K21" s="406"/>
      <c r="L21" s="406"/>
      <c r="M21" s="406"/>
      <c r="N21" s="406"/>
      <c r="O21" s="406"/>
      <c r="P21" s="406"/>
    </row>
    <row r="22" spans="1:16" s="373" customFormat="1" ht="18.75">
      <c r="A22" s="377" t="s">
        <v>57</v>
      </c>
      <c r="B22" s="378" t="s">
        <v>64</v>
      </c>
      <c r="C22" s="379">
        <v>2565.06</v>
      </c>
      <c r="D22" s="380">
        <v>151000306</v>
      </c>
      <c r="E22" s="381">
        <v>46006</v>
      </c>
      <c r="F22" s="418">
        <v>4061</v>
      </c>
      <c r="G22" s="417">
        <v>3979</v>
      </c>
      <c r="H22" s="406"/>
      <c r="I22" s="406"/>
      <c r="J22" s="405"/>
      <c r="K22" s="406"/>
      <c r="L22" s="406"/>
      <c r="M22" s="406"/>
      <c r="N22" s="406"/>
      <c r="O22" s="406"/>
      <c r="P22" s="406"/>
    </row>
    <row r="23" spans="1:16" s="373" customFormat="1" ht="18.75">
      <c r="A23" s="377" t="s">
        <v>65</v>
      </c>
      <c r="B23" s="378" t="s">
        <v>66</v>
      </c>
      <c r="C23" s="379">
        <v>3992.55</v>
      </c>
      <c r="D23" s="380">
        <v>151001522</v>
      </c>
      <c r="E23" s="381">
        <v>46006</v>
      </c>
      <c r="F23" s="416">
        <v>4320</v>
      </c>
      <c r="G23" s="417">
        <v>4084</v>
      </c>
      <c r="H23" s="406"/>
      <c r="I23" s="406"/>
      <c r="J23" s="405"/>
      <c r="K23" s="406"/>
      <c r="L23" s="406"/>
      <c r="M23" s="406"/>
      <c r="N23" s="406"/>
      <c r="O23" s="406"/>
      <c r="P23" s="406"/>
    </row>
    <row r="24" spans="1:16" s="373" customFormat="1" ht="18.75">
      <c r="A24" s="377" t="s">
        <v>57</v>
      </c>
      <c r="B24" s="378" t="s">
        <v>58</v>
      </c>
      <c r="C24" s="379">
        <v>1965.13</v>
      </c>
      <c r="D24" s="380">
        <v>151000307</v>
      </c>
      <c r="E24" s="381">
        <v>46007</v>
      </c>
      <c r="F24" s="418">
        <v>3832</v>
      </c>
      <c r="G24" s="417">
        <v>3117</v>
      </c>
      <c r="H24" s="406"/>
      <c r="I24" s="406"/>
      <c r="J24" s="405"/>
      <c r="K24" s="406"/>
      <c r="L24" s="406"/>
      <c r="M24" s="406"/>
      <c r="N24" s="406"/>
      <c r="O24" s="406"/>
      <c r="P24" s="406"/>
    </row>
    <row r="25" spans="1:16" s="373" customFormat="1" ht="18.75">
      <c r="A25" s="377" t="s">
        <v>57</v>
      </c>
      <c r="B25" s="378" t="s">
        <v>64</v>
      </c>
      <c r="C25" s="379">
        <v>1959.43</v>
      </c>
      <c r="D25" s="380">
        <v>151000307</v>
      </c>
      <c r="E25" s="381">
        <v>46007</v>
      </c>
      <c r="F25" s="418">
        <v>4061</v>
      </c>
      <c r="G25" s="417">
        <v>3524</v>
      </c>
      <c r="H25" s="406"/>
      <c r="I25" s="406"/>
      <c r="J25" s="405"/>
      <c r="K25" s="406"/>
      <c r="L25" s="406"/>
      <c r="M25" s="406"/>
      <c r="N25" s="406"/>
      <c r="O25" s="406"/>
      <c r="P25" s="406"/>
    </row>
    <row r="26" spans="1:16" s="373" customFormat="1" ht="31.5">
      <c r="A26" s="377" t="s">
        <v>54</v>
      </c>
      <c r="B26" s="378" t="s">
        <v>55</v>
      </c>
      <c r="C26" s="379">
        <v>2058.9299999999998</v>
      </c>
      <c r="D26" s="380">
        <v>162004743</v>
      </c>
      <c r="E26" s="381">
        <v>46006</v>
      </c>
      <c r="F26" s="416">
        <v>3565</v>
      </c>
      <c r="G26" s="417">
        <v>3320</v>
      </c>
      <c r="H26" s="406"/>
      <c r="I26" s="406"/>
      <c r="J26" s="405"/>
      <c r="K26" s="406"/>
      <c r="L26" s="406"/>
      <c r="M26" s="406"/>
      <c r="N26" s="406"/>
      <c r="O26" s="406"/>
      <c r="P26" s="406"/>
    </row>
    <row r="27" spans="1:16" s="373" customFormat="1" ht="18.75">
      <c r="A27" s="377" t="s">
        <v>54</v>
      </c>
      <c r="B27" s="378" t="s">
        <v>63</v>
      </c>
      <c r="C27" s="379">
        <v>2060.5300000000002</v>
      </c>
      <c r="D27" s="380">
        <v>162004743</v>
      </c>
      <c r="E27" s="381">
        <v>46006</v>
      </c>
      <c r="F27" s="416">
        <v>4038</v>
      </c>
      <c r="G27" s="417">
        <v>2865</v>
      </c>
      <c r="H27" s="406"/>
      <c r="I27" s="406"/>
      <c r="J27" s="405"/>
      <c r="K27" s="406"/>
      <c r="L27" s="406"/>
      <c r="M27" s="406"/>
      <c r="N27" s="406"/>
      <c r="O27" s="406"/>
      <c r="P27" s="406"/>
    </row>
    <row r="28" spans="1:16" s="373" customFormat="1" ht="31.5">
      <c r="A28" s="377" t="s">
        <v>54</v>
      </c>
      <c r="B28" s="378" t="s">
        <v>55</v>
      </c>
      <c r="C28" s="379">
        <v>2079.56</v>
      </c>
      <c r="D28" s="380">
        <v>162004750</v>
      </c>
      <c r="E28" s="381">
        <v>46008</v>
      </c>
      <c r="F28" s="418">
        <v>3571</v>
      </c>
      <c r="G28" s="417">
        <v>3335</v>
      </c>
      <c r="H28" s="406"/>
      <c r="I28" s="406"/>
      <c r="J28" s="405"/>
      <c r="K28" s="406"/>
      <c r="L28" s="406"/>
      <c r="M28" s="406"/>
      <c r="N28" s="406"/>
      <c r="O28" s="406"/>
      <c r="P28" s="406"/>
    </row>
    <row r="29" spans="1:16" s="373" customFormat="1" ht="18.75">
      <c r="A29" s="377" t="s">
        <v>54</v>
      </c>
      <c r="B29" s="378" t="s">
        <v>63</v>
      </c>
      <c r="C29" s="379">
        <v>1924.33</v>
      </c>
      <c r="D29" s="380">
        <v>162004750</v>
      </c>
      <c r="E29" s="381">
        <v>46008</v>
      </c>
      <c r="F29" s="418">
        <v>3668</v>
      </c>
      <c r="G29" s="417">
        <v>2846</v>
      </c>
      <c r="H29" s="406"/>
      <c r="I29" s="406"/>
      <c r="J29" s="405"/>
      <c r="K29" s="406"/>
      <c r="L29" s="406"/>
      <c r="M29" s="406"/>
      <c r="N29" s="406"/>
      <c r="O29" s="406"/>
      <c r="P29" s="406"/>
    </row>
    <row r="30" spans="1:16" s="373" customFormat="1" ht="18.75">
      <c r="A30" s="377" t="s">
        <v>65</v>
      </c>
      <c r="B30" s="378" t="s">
        <v>72</v>
      </c>
      <c r="C30" s="379">
        <v>4175.3999999999996</v>
      </c>
      <c r="D30" s="380">
        <v>161016577</v>
      </c>
      <c r="E30" s="381">
        <v>46008</v>
      </c>
      <c r="F30" s="416">
        <v>3449</v>
      </c>
      <c r="G30" s="417">
        <v>3238</v>
      </c>
      <c r="H30" s="406"/>
      <c r="I30" s="406"/>
      <c r="J30" s="405"/>
      <c r="K30" s="406"/>
      <c r="L30" s="406"/>
      <c r="M30" s="406"/>
      <c r="N30" s="406"/>
      <c r="O30" s="406"/>
      <c r="P30" s="406"/>
    </row>
    <row r="31" spans="1:16" s="373" customFormat="1" ht="18.75">
      <c r="A31" s="377" t="s">
        <v>65</v>
      </c>
      <c r="B31" s="378" t="s">
        <v>66</v>
      </c>
      <c r="C31" s="379">
        <v>4131.6099999999997</v>
      </c>
      <c r="D31" s="380">
        <v>151001523</v>
      </c>
      <c r="E31" s="381">
        <v>46010</v>
      </c>
      <c r="F31" s="418">
        <v>3507</v>
      </c>
      <c r="G31" s="417">
        <v>4205</v>
      </c>
      <c r="H31" s="406"/>
      <c r="I31" s="406"/>
      <c r="J31" s="405"/>
      <c r="K31" s="406"/>
      <c r="L31" s="406"/>
      <c r="M31" s="406"/>
      <c r="N31" s="406"/>
      <c r="O31" s="406"/>
      <c r="P31" s="406"/>
    </row>
    <row r="32" spans="1:16" s="373" customFormat="1" ht="18.75">
      <c r="A32" s="377" t="s">
        <v>65</v>
      </c>
      <c r="B32" s="378" t="s">
        <v>72</v>
      </c>
      <c r="C32" s="379">
        <v>3621.3</v>
      </c>
      <c r="D32" s="380">
        <v>151001524</v>
      </c>
      <c r="E32" s="381">
        <v>46010</v>
      </c>
      <c r="F32" s="416">
        <v>3340</v>
      </c>
      <c r="G32" s="417">
        <v>3186</v>
      </c>
      <c r="H32" s="406"/>
      <c r="I32" s="406"/>
      <c r="J32" s="405"/>
      <c r="K32" s="406"/>
      <c r="L32" s="406"/>
      <c r="M32" s="406"/>
      <c r="N32" s="406"/>
      <c r="O32" s="406"/>
      <c r="P32" s="406"/>
    </row>
    <row r="33" spans="1:16" s="373" customFormat="1" ht="18.75">
      <c r="A33" s="377" t="s">
        <v>54</v>
      </c>
      <c r="B33" s="378" t="s">
        <v>62</v>
      </c>
      <c r="C33" s="379">
        <v>857.52</v>
      </c>
      <c r="D33" s="380">
        <v>162004760</v>
      </c>
      <c r="E33" s="381">
        <v>46012</v>
      </c>
      <c r="F33" s="418">
        <v>3778</v>
      </c>
      <c r="G33" s="419">
        <v>3343.2716145408963</v>
      </c>
      <c r="H33" s="406"/>
      <c r="I33" s="406"/>
      <c r="J33" s="405"/>
      <c r="K33" s="406"/>
      <c r="L33" s="406"/>
      <c r="M33" s="406"/>
      <c r="N33" s="406"/>
      <c r="O33" s="406"/>
      <c r="P33" s="406"/>
    </row>
    <row r="34" spans="1:16" s="373" customFormat="1" ht="18.75">
      <c r="A34" s="377" t="s">
        <v>54</v>
      </c>
      <c r="B34" s="378" t="s">
        <v>63</v>
      </c>
      <c r="C34" s="379">
        <v>3222.29</v>
      </c>
      <c r="D34" s="380">
        <v>162004760</v>
      </c>
      <c r="E34" s="381">
        <v>46012</v>
      </c>
      <c r="F34" s="418">
        <v>3668</v>
      </c>
      <c r="G34" s="419">
        <v>3319.611040777917</v>
      </c>
      <c r="H34" s="406"/>
      <c r="I34" s="406"/>
      <c r="J34" s="405"/>
      <c r="K34" s="406"/>
      <c r="L34" s="406"/>
      <c r="M34" s="406"/>
      <c r="N34" s="406"/>
      <c r="O34" s="406"/>
      <c r="P34" s="406"/>
    </row>
    <row r="35" spans="1:16" s="373" customFormat="1" ht="31.5">
      <c r="A35" s="377" t="s">
        <v>54</v>
      </c>
      <c r="B35" s="378" t="s">
        <v>55</v>
      </c>
      <c r="C35" s="379">
        <v>2463.92</v>
      </c>
      <c r="D35" s="380">
        <v>162004762</v>
      </c>
      <c r="E35" s="381">
        <v>46013</v>
      </c>
      <c r="F35" s="418">
        <v>3571</v>
      </c>
      <c r="G35" s="419">
        <v>2964.2654571994576</v>
      </c>
      <c r="H35" s="406"/>
      <c r="I35" s="406"/>
      <c r="J35" s="405"/>
      <c r="K35" s="406"/>
      <c r="L35" s="406"/>
      <c r="M35" s="406"/>
      <c r="N35" s="406"/>
      <c r="O35" s="406"/>
      <c r="P35" s="406"/>
    </row>
    <row r="36" spans="1:16" s="373" customFormat="1" ht="18.75">
      <c r="A36" s="377" t="s">
        <v>54</v>
      </c>
      <c r="B36" s="378" t="s">
        <v>63</v>
      </c>
      <c r="C36" s="379">
        <v>1616.96</v>
      </c>
      <c r="D36" s="380">
        <v>162004762</v>
      </c>
      <c r="E36" s="381">
        <v>46013</v>
      </c>
      <c r="F36" s="418">
        <v>3668</v>
      </c>
      <c r="G36" s="419">
        <v>2789.5083951587549</v>
      </c>
      <c r="H36" s="406"/>
      <c r="I36" s="406"/>
      <c r="J36" s="405"/>
      <c r="K36" s="406"/>
      <c r="L36" s="406"/>
      <c r="M36" s="406"/>
      <c r="N36" s="406"/>
      <c r="O36" s="406"/>
      <c r="P36" s="406"/>
    </row>
    <row r="37" spans="1:16" s="373" customFormat="1" ht="31.5">
      <c r="A37" s="377" t="s">
        <v>54</v>
      </c>
      <c r="B37" s="378" t="s">
        <v>55</v>
      </c>
      <c r="C37" s="379">
        <v>2925.48</v>
      </c>
      <c r="D37" s="380">
        <v>162004766</v>
      </c>
      <c r="E37" s="381">
        <v>46014</v>
      </c>
      <c r="F37" s="418">
        <v>3571</v>
      </c>
      <c r="G37" s="419">
        <v>3259.6497272535807</v>
      </c>
      <c r="H37" s="406"/>
      <c r="I37" s="406"/>
      <c r="J37" s="405"/>
      <c r="K37" s="406"/>
      <c r="L37" s="406"/>
      <c r="M37" s="406"/>
      <c r="N37" s="406"/>
      <c r="O37" s="406"/>
      <c r="P37" s="406"/>
    </row>
    <row r="38" spans="1:16" s="373" customFormat="1" ht="18.75">
      <c r="A38" s="377" t="s">
        <v>54</v>
      </c>
      <c r="B38" s="378" t="s">
        <v>63</v>
      </c>
      <c r="C38" s="379">
        <v>824.33</v>
      </c>
      <c r="D38" s="380">
        <v>162004766</v>
      </c>
      <c r="E38" s="381">
        <v>46014</v>
      </c>
      <c r="F38" s="418">
        <v>3668</v>
      </c>
      <c r="G38" s="419">
        <v>3705.9115403148089</v>
      </c>
      <c r="H38" s="406"/>
      <c r="I38" s="406"/>
      <c r="J38" s="405"/>
      <c r="K38" s="406"/>
      <c r="L38" s="406"/>
      <c r="M38" s="406"/>
      <c r="N38" s="406"/>
      <c r="O38" s="406"/>
      <c r="P38" s="406"/>
    </row>
    <row r="39" spans="1:16" s="373" customFormat="1" ht="31.5">
      <c r="A39" s="377" t="s">
        <v>54</v>
      </c>
      <c r="B39" s="378" t="s">
        <v>55</v>
      </c>
      <c r="C39" s="379">
        <v>2871.88</v>
      </c>
      <c r="D39" s="380">
        <v>162004769</v>
      </c>
      <c r="E39" s="381">
        <v>46015</v>
      </c>
      <c r="F39" s="418">
        <v>3571</v>
      </c>
      <c r="G39" s="419">
        <v>2966.1970731707315</v>
      </c>
      <c r="H39" s="406"/>
      <c r="I39" s="406"/>
      <c r="J39" s="405"/>
      <c r="K39" s="406"/>
      <c r="L39" s="406"/>
      <c r="M39" s="406"/>
      <c r="N39" s="406"/>
      <c r="O39" s="406"/>
      <c r="P39" s="406"/>
    </row>
    <row r="40" spans="1:16" s="373" customFormat="1" ht="18.75">
      <c r="A40" s="377" t="s">
        <v>54</v>
      </c>
      <c r="B40" s="378" t="s">
        <v>62</v>
      </c>
      <c r="C40" s="379">
        <v>1362.82</v>
      </c>
      <c r="D40" s="380">
        <v>162004769</v>
      </c>
      <c r="E40" s="381">
        <v>46015</v>
      </c>
      <c r="F40" s="418">
        <v>3778</v>
      </c>
      <c r="G40" s="419">
        <v>2526.1622771348138</v>
      </c>
      <c r="H40" s="406"/>
      <c r="I40" s="406"/>
      <c r="J40" s="405"/>
      <c r="K40" s="406"/>
      <c r="L40" s="406"/>
      <c r="M40" s="406"/>
      <c r="N40" s="406"/>
      <c r="O40" s="406"/>
      <c r="P40" s="406"/>
    </row>
    <row r="41" spans="1:16" s="373" customFormat="1" ht="31.5">
      <c r="A41" s="377" t="s">
        <v>54</v>
      </c>
      <c r="B41" s="378" t="s">
        <v>55</v>
      </c>
      <c r="C41" s="379">
        <v>3153.37</v>
      </c>
      <c r="D41" s="380">
        <v>162004768</v>
      </c>
      <c r="E41" s="381">
        <v>46014</v>
      </c>
      <c r="F41" s="418">
        <v>3571</v>
      </c>
      <c r="G41" s="419">
        <v>2617.9209203539822</v>
      </c>
      <c r="H41" s="406"/>
      <c r="I41" s="406"/>
      <c r="J41" s="405"/>
      <c r="K41" s="406"/>
      <c r="L41" s="406"/>
      <c r="M41" s="406"/>
      <c r="N41" s="406"/>
      <c r="O41" s="406"/>
      <c r="P41" s="406"/>
    </row>
    <row r="42" spans="1:16" s="373" customFormat="1" ht="18.75">
      <c r="A42" s="377" t="s">
        <v>54</v>
      </c>
      <c r="B42" s="378" t="s">
        <v>63</v>
      </c>
      <c r="C42" s="379">
        <v>982.08</v>
      </c>
      <c r="D42" s="380">
        <v>162004768</v>
      </c>
      <c r="E42" s="381">
        <v>46014</v>
      </c>
      <c r="F42" s="418">
        <v>3668</v>
      </c>
      <c r="G42" s="419">
        <v>2492.0193091175547</v>
      </c>
      <c r="H42" s="406"/>
      <c r="I42" s="406"/>
      <c r="J42" s="405"/>
      <c r="K42" s="406"/>
      <c r="L42" s="406"/>
      <c r="M42" s="406"/>
      <c r="N42" s="406"/>
      <c r="O42" s="406"/>
      <c r="P42" s="406"/>
    </row>
    <row r="43" spans="1:16" s="373" customFormat="1" ht="31.5">
      <c r="A43" s="377" t="s">
        <v>54</v>
      </c>
      <c r="B43" s="378" t="s">
        <v>55</v>
      </c>
      <c r="C43" s="379">
        <v>2301.66</v>
      </c>
      <c r="D43" s="380">
        <v>162004773</v>
      </c>
      <c r="E43" s="382">
        <v>46016</v>
      </c>
      <c r="F43" s="418">
        <v>3571</v>
      </c>
      <c r="G43" s="419">
        <v>3278.1783742197254</v>
      </c>
      <c r="H43" s="406"/>
      <c r="I43" s="406"/>
      <c r="J43" s="405"/>
      <c r="K43" s="406"/>
      <c r="L43" s="406"/>
      <c r="M43" s="406"/>
      <c r="N43" s="406"/>
      <c r="O43" s="406"/>
      <c r="P43" s="406"/>
    </row>
    <row r="44" spans="1:16" s="373" customFormat="1" ht="18.75">
      <c r="A44" s="377" t="s">
        <v>54</v>
      </c>
      <c r="B44" s="378" t="s">
        <v>63</v>
      </c>
      <c r="C44" s="379">
        <v>1564.17</v>
      </c>
      <c r="D44" s="380">
        <v>162004773</v>
      </c>
      <c r="E44" s="382">
        <v>46016</v>
      </c>
      <c r="F44" s="418">
        <v>3668</v>
      </c>
      <c r="G44" s="419">
        <v>3305.7666382978723</v>
      </c>
      <c r="H44" s="406"/>
      <c r="I44" s="406"/>
      <c r="J44" s="405"/>
      <c r="K44" s="406"/>
      <c r="L44" s="406"/>
      <c r="M44" s="406"/>
      <c r="N44" s="406"/>
      <c r="O44" s="406"/>
      <c r="P44" s="406"/>
    </row>
    <row r="45" spans="1:16" s="373" customFormat="1" ht="31.5">
      <c r="A45" s="377" t="s">
        <v>54</v>
      </c>
      <c r="B45" s="378" t="s">
        <v>55</v>
      </c>
      <c r="C45" s="379">
        <v>2331.67</v>
      </c>
      <c r="D45" s="380">
        <v>162004774</v>
      </c>
      <c r="E45" s="382">
        <v>46016</v>
      </c>
      <c r="F45" s="418">
        <v>3571</v>
      </c>
      <c r="G45" s="419">
        <v>2663.1453139498917</v>
      </c>
      <c r="H45" s="406"/>
      <c r="I45" s="406"/>
      <c r="J45" s="405"/>
      <c r="K45" s="406"/>
      <c r="L45" s="406"/>
      <c r="M45" s="406"/>
      <c r="N45" s="406"/>
      <c r="O45" s="406"/>
      <c r="P45" s="406"/>
    </row>
    <row r="46" spans="1:16" s="373" customFormat="1" ht="18.75">
      <c r="A46" s="377" t="s">
        <v>54</v>
      </c>
      <c r="B46" s="378" t="s">
        <v>62</v>
      </c>
      <c r="C46" s="379">
        <v>1595.82</v>
      </c>
      <c r="D46" s="380">
        <v>162004774</v>
      </c>
      <c r="E46" s="382">
        <v>46016</v>
      </c>
      <c r="F46" s="418">
        <v>3778</v>
      </c>
      <c r="G46" s="419">
        <v>2653.9743125970399</v>
      </c>
      <c r="H46" s="406"/>
      <c r="I46" s="406"/>
      <c r="J46" s="405"/>
      <c r="K46" s="406"/>
      <c r="L46" s="406"/>
      <c r="M46" s="406"/>
      <c r="N46" s="406"/>
      <c r="O46" s="406"/>
      <c r="P46" s="406"/>
    </row>
    <row r="47" spans="1:16" s="373" customFormat="1" ht="18.75">
      <c r="A47" s="377" t="s">
        <v>65</v>
      </c>
      <c r="B47" s="378" t="s">
        <v>66</v>
      </c>
      <c r="C47" s="379">
        <v>4048.8</v>
      </c>
      <c r="D47" s="380">
        <v>161016589</v>
      </c>
      <c r="E47" s="382">
        <v>46016</v>
      </c>
      <c r="F47" s="418">
        <v>3507</v>
      </c>
      <c r="G47" s="419">
        <v>4009.9110209672326</v>
      </c>
      <c r="H47" s="406"/>
      <c r="I47" s="406"/>
      <c r="J47" s="405"/>
      <c r="K47" s="406"/>
      <c r="L47" s="406"/>
      <c r="M47" s="406"/>
      <c r="N47" s="406"/>
      <c r="O47" s="406"/>
      <c r="P47" s="406"/>
    </row>
    <row r="48" spans="1:16" s="373" customFormat="1" ht="31.5">
      <c r="A48" s="377" t="s">
        <v>54</v>
      </c>
      <c r="B48" s="378" t="s">
        <v>55</v>
      </c>
      <c r="C48" s="379">
        <v>2330.61</v>
      </c>
      <c r="D48" s="380">
        <v>162004779</v>
      </c>
      <c r="E48" s="382">
        <v>46018</v>
      </c>
      <c r="F48" s="418">
        <v>3571</v>
      </c>
      <c r="G48" s="419">
        <v>3055.2415586690022</v>
      </c>
      <c r="H48" s="406"/>
      <c r="I48" s="406"/>
      <c r="J48" s="405"/>
      <c r="K48" s="406"/>
      <c r="L48" s="406"/>
      <c r="M48" s="406"/>
      <c r="N48" s="406"/>
      <c r="O48" s="406"/>
      <c r="P48" s="406"/>
    </row>
    <row r="49" spans="1:16" s="373" customFormat="1" ht="18.75">
      <c r="A49" s="377" t="s">
        <v>54</v>
      </c>
      <c r="B49" s="378" t="s">
        <v>62</v>
      </c>
      <c r="C49" s="379">
        <v>1598.14</v>
      </c>
      <c r="D49" s="380">
        <v>162004779</v>
      </c>
      <c r="E49" s="382">
        <v>46018</v>
      </c>
      <c r="F49" s="418">
        <v>3778</v>
      </c>
      <c r="G49" s="419">
        <v>2902.9683142329027</v>
      </c>
      <c r="H49" s="406"/>
      <c r="I49" s="406"/>
      <c r="J49" s="405"/>
      <c r="K49" s="406"/>
      <c r="L49" s="406"/>
      <c r="M49" s="406"/>
      <c r="N49" s="406"/>
      <c r="O49" s="406"/>
      <c r="P49" s="406"/>
    </row>
    <row r="50" spans="1:16" s="373" customFormat="1" ht="18.75">
      <c r="A50" s="377" t="s">
        <v>65</v>
      </c>
      <c r="B50" s="378" t="s">
        <v>66</v>
      </c>
      <c r="C50" s="379">
        <v>4206.59</v>
      </c>
      <c r="D50" s="380">
        <v>151001533</v>
      </c>
      <c r="E50" s="383">
        <v>46018</v>
      </c>
      <c r="F50" s="418">
        <v>3413</v>
      </c>
      <c r="G50" s="419">
        <v>2877.7242047774603</v>
      </c>
      <c r="H50" s="406"/>
      <c r="I50" s="406"/>
      <c r="J50" s="405"/>
      <c r="K50" s="406"/>
      <c r="L50" s="406"/>
      <c r="M50" s="406"/>
      <c r="N50" s="406"/>
      <c r="O50" s="406"/>
      <c r="P50" s="406"/>
    </row>
    <row r="51" spans="1:16" s="373" customFormat="1" ht="18.75">
      <c r="A51" s="377" t="s">
        <v>54</v>
      </c>
      <c r="B51" s="378" t="s">
        <v>62</v>
      </c>
      <c r="C51" s="379">
        <v>2327.54</v>
      </c>
      <c r="D51" s="380">
        <v>162004784</v>
      </c>
      <c r="E51" s="383">
        <v>46019</v>
      </c>
      <c r="F51" s="418">
        <v>3778</v>
      </c>
      <c r="G51" s="419">
        <v>2516.6577586599115</v>
      </c>
      <c r="H51" s="406"/>
      <c r="I51" s="406"/>
      <c r="J51" s="405"/>
      <c r="K51" s="406"/>
      <c r="L51" s="406"/>
      <c r="M51" s="406"/>
      <c r="N51" s="406"/>
      <c r="O51" s="406"/>
      <c r="P51" s="406"/>
    </row>
    <row r="52" spans="1:16" s="373" customFormat="1" ht="18.75">
      <c r="A52" s="377" t="s">
        <v>54</v>
      </c>
      <c r="B52" s="378" t="s">
        <v>63</v>
      </c>
      <c r="C52" s="379">
        <v>1594.08</v>
      </c>
      <c r="D52" s="380">
        <v>162004784</v>
      </c>
      <c r="E52" s="383">
        <v>46019</v>
      </c>
      <c r="F52" s="418">
        <v>3668</v>
      </c>
      <c r="G52" s="419">
        <v>2826.703859233884</v>
      </c>
      <c r="H52" s="406"/>
      <c r="I52" s="406"/>
      <c r="J52" s="405"/>
      <c r="K52" s="406"/>
      <c r="L52" s="406"/>
      <c r="M52" s="406"/>
      <c r="N52" s="406"/>
      <c r="O52" s="406"/>
      <c r="P52" s="406"/>
    </row>
    <row r="53" spans="1:16" s="373" customFormat="1" ht="31.5">
      <c r="A53" s="377" t="s">
        <v>70</v>
      </c>
      <c r="B53" s="378" t="s">
        <v>71</v>
      </c>
      <c r="C53" s="379">
        <v>2815.29</v>
      </c>
      <c r="D53" s="380">
        <v>151001048</v>
      </c>
      <c r="E53" s="383">
        <v>46020</v>
      </c>
      <c r="F53" s="418">
        <v>3703</v>
      </c>
      <c r="G53" s="419">
        <v>3219.1325882841711</v>
      </c>
      <c r="H53" s="406"/>
      <c r="I53" s="406"/>
      <c r="J53" s="405"/>
      <c r="K53" s="406"/>
      <c r="L53" s="406"/>
      <c r="M53" s="406"/>
      <c r="N53" s="406"/>
      <c r="O53" s="406"/>
      <c r="P53" s="406"/>
    </row>
    <row r="54" spans="1:16" s="373" customFormat="1" ht="31.5">
      <c r="A54" s="377" t="s">
        <v>54</v>
      </c>
      <c r="B54" s="378" t="s">
        <v>55</v>
      </c>
      <c r="C54" s="379">
        <v>1941.52</v>
      </c>
      <c r="D54" s="380">
        <v>162004789</v>
      </c>
      <c r="E54" s="383">
        <v>46020</v>
      </c>
      <c r="F54" s="418">
        <v>3571</v>
      </c>
      <c r="G54" s="419">
        <v>3637</v>
      </c>
      <c r="H54" s="406"/>
      <c r="I54" s="406"/>
      <c r="J54" s="405"/>
      <c r="K54" s="406"/>
      <c r="L54" s="406"/>
      <c r="M54" s="406"/>
      <c r="N54" s="406"/>
      <c r="O54" s="406"/>
      <c r="P54" s="406"/>
    </row>
    <row r="55" spans="1:16" s="373" customFormat="1" ht="18.75">
      <c r="A55" s="377" t="s">
        <v>54</v>
      </c>
      <c r="B55" s="378" t="s">
        <v>63</v>
      </c>
      <c r="C55" s="379">
        <v>1841.55</v>
      </c>
      <c r="D55" s="380">
        <v>162004789</v>
      </c>
      <c r="E55" s="383">
        <v>46020</v>
      </c>
      <c r="F55" s="418">
        <v>3668</v>
      </c>
      <c r="G55" s="419">
        <v>3649</v>
      </c>
      <c r="H55" s="406"/>
      <c r="I55" s="406"/>
      <c r="J55" s="405"/>
      <c r="K55" s="406"/>
      <c r="L55" s="406"/>
      <c r="M55" s="406"/>
      <c r="N55" s="406"/>
      <c r="O55" s="406"/>
      <c r="P55" s="406"/>
    </row>
    <row r="56" spans="1:16" s="373" customFormat="1" ht="18.75">
      <c r="A56" s="377" t="s">
        <v>65</v>
      </c>
      <c r="B56" s="378" t="s">
        <v>66</v>
      </c>
      <c r="C56" s="379">
        <v>4050.86</v>
      </c>
      <c r="D56" s="380">
        <v>161016591</v>
      </c>
      <c r="E56" s="383">
        <v>46020</v>
      </c>
      <c r="F56" s="418">
        <v>3413</v>
      </c>
      <c r="G56" s="419">
        <v>4178</v>
      </c>
      <c r="H56" s="406"/>
      <c r="I56" s="406"/>
      <c r="J56" s="405"/>
      <c r="K56" s="406"/>
      <c r="L56" s="406"/>
      <c r="M56" s="406"/>
      <c r="N56" s="406"/>
      <c r="O56" s="406"/>
      <c r="P56" s="406"/>
    </row>
    <row r="57" spans="1:16" s="373" customFormat="1" ht="18.75">
      <c r="A57" s="377" t="s">
        <v>74</v>
      </c>
      <c r="B57" s="378" t="s">
        <v>75</v>
      </c>
      <c r="C57" s="379">
        <v>3370.83</v>
      </c>
      <c r="D57" s="380">
        <v>162001697</v>
      </c>
      <c r="E57" s="383">
        <v>45992</v>
      </c>
      <c r="F57" s="416">
        <v>3568</v>
      </c>
      <c r="G57" s="417">
        <v>3124</v>
      </c>
      <c r="H57" s="406"/>
      <c r="I57" s="406"/>
      <c r="J57" s="405"/>
      <c r="K57" s="406"/>
      <c r="L57" s="406"/>
      <c r="M57" s="406"/>
      <c r="N57" s="406"/>
      <c r="O57" s="406"/>
      <c r="P57" s="406"/>
    </row>
    <row r="58" spans="1:16" s="373" customFormat="1" ht="18.75">
      <c r="A58" s="377" t="s">
        <v>81</v>
      </c>
      <c r="B58" s="378" t="s">
        <v>82</v>
      </c>
      <c r="C58" s="379">
        <v>3738.76</v>
      </c>
      <c r="D58" s="380">
        <v>162001709</v>
      </c>
      <c r="E58" s="383">
        <v>46000</v>
      </c>
      <c r="F58" s="455">
        <v>5317.3455828921424</v>
      </c>
      <c r="G58" s="417">
        <v>4654</v>
      </c>
      <c r="H58" s="406"/>
      <c r="I58" s="406"/>
      <c r="J58" s="405"/>
      <c r="K58" s="406"/>
      <c r="L58" s="406"/>
      <c r="M58" s="406"/>
      <c r="N58" s="406"/>
      <c r="O58" s="406"/>
      <c r="P58" s="406"/>
    </row>
    <row r="59" spans="1:16" s="373" customFormat="1" ht="18.75">
      <c r="A59" s="377" t="s">
        <v>76</v>
      </c>
      <c r="B59" s="378" t="s">
        <v>77</v>
      </c>
      <c r="C59" s="379">
        <v>3939.62</v>
      </c>
      <c r="D59" s="380">
        <v>162001711</v>
      </c>
      <c r="E59" s="383">
        <v>46001</v>
      </c>
      <c r="F59" s="419">
        <v>4200</v>
      </c>
      <c r="G59" s="419">
        <v>3857.0986253117212</v>
      </c>
      <c r="H59" s="406"/>
      <c r="I59" s="406"/>
      <c r="J59" s="405"/>
      <c r="K59" s="406"/>
      <c r="L59" s="406"/>
      <c r="M59" s="406"/>
      <c r="N59" s="406"/>
      <c r="O59" s="406"/>
      <c r="P59" s="406"/>
    </row>
    <row r="60" spans="1:16" s="373" customFormat="1" ht="18.75">
      <c r="A60" s="377" t="s">
        <v>76</v>
      </c>
      <c r="B60" s="378" t="s">
        <v>77</v>
      </c>
      <c r="C60" s="379">
        <v>2511.92</v>
      </c>
      <c r="D60" s="380">
        <v>162001712</v>
      </c>
      <c r="E60" s="383">
        <v>46001</v>
      </c>
      <c r="F60" s="455">
        <v>4261.7793586748776</v>
      </c>
      <c r="G60" s="419">
        <v>3592.3532598425199</v>
      </c>
      <c r="H60" s="406"/>
      <c r="I60" s="406"/>
      <c r="J60" s="405"/>
      <c r="K60" s="406"/>
      <c r="L60" s="406"/>
      <c r="M60" s="406"/>
      <c r="N60" s="406"/>
      <c r="O60" s="406"/>
      <c r="P60" s="406"/>
    </row>
    <row r="61" spans="1:16" s="373" customFormat="1" ht="18.75">
      <c r="A61" s="377" t="s">
        <v>76</v>
      </c>
      <c r="B61" s="378" t="s">
        <v>77</v>
      </c>
      <c r="C61" s="379">
        <v>660.71</v>
      </c>
      <c r="D61" s="380">
        <v>162001712</v>
      </c>
      <c r="E61" s="383">
        <v>46001</v>
      </c>
      <c r="F61" s="455">
        <v>5064.2573612684009</v>
      </c>
      <c r="G61" s="419">
        <v>3592.3532598425199</v>
      </c>
      <c r="H61" s="406"/>
      <c r="I61" s="406"/>
      <c r="J61" s="405"/>
      <c r="K61" s="406"/>
      <c r="L61" s="406"/>
      <c r="M61" s="406"/>
      <c r="N61" s="406"/>
      <c r="O61" s="406"/>
      <c r="P61" s="406"/>
    </row>
    <row r="62" spans="1:16" s="373" customFormat="1" ht="18.75">
      <c r="A62" s="377" t="s">
        <v>76</v>
      </c>
      <c r="B62" s="378" t="s">
        <v>77</v>
      </c>
      <c r="C62" s="379">
        <v>727.75</v>
      </c>
      <c r="D62" s="380">
        <v>162001712</v>
      </c>
      <c r="E62" s="383">
        <v>46001</v>
      </c>
      <c r="F62" s="455">
        <v>3860.6041009741193</v>
      </c>
      <c r="G62" s="419">
        <v>3592.3532598425199</v>
      </c>
      <c r="H62" s="406"/>
      <c r="I62" s="406"/>
      <c r="J62" s="405"/>
      <c r="K62" s="406"/>
      <c r="L62" s="406"/>
      <c r="M62" s="406"/>
      <c r="N62" s="406"/>
      <c r="O62" s="406"/>
      <c r="P62" s="406"/>
    </row>
    <row r="63" spans="1:16" s="373" customFormat="1" ht="18.75">
      <c r="A63" s="377" t="s">
        <v>76</v>
      </c>
      <c r="B63" s="378" t="s">
        <v>77</v>
      </c>
      <c r="C63" s="379">
        <v>3665.47</v>
      </c>
      <c r="D63" s="380">
        <v>162001713</v>
      </c>
      <c r="E63" s="383">
        <v>46002</v>
      </c>
      <c r="F63" s="455">
        <v>5020.7470146247033</v>
      </c>
      <c r="G63" s="419">
        <v>4210.0134735516367</v>
      </c>
      <c r="H63" s="406"/>
      <c r="I63" s="406"/>
      <c r="J63" s="405"/>
      <c r="K63" s="406"/>
      <c r="L63" s="406"/>
      <c r="M63" s="406"/>
      <c r="N63" s="406"/>
      <c r="O63" s="406"/>
      <c r="P63" s="406"/>
    </row>
    <row r="64" spans="1:16" s="373" customFormat="1" ht="18.75">
      <c r="A64" s="377" t="s">
        <v>83</v>
      </c>
      <c r="B64" s="378" t="s">
        <v>84</v>
      </c>
      <c r="C64" s="379">
        <v>3678.02</v>
      </c>
      <c r="D64" s="380">
        <v>451000016</v>
      </c>
      <c r="E64" s="383">
        <v>45991</v>
      </c>
      <c r="F64" s="418">
        <v>3461</v>
      </c>
      <c r="G64" s="417">
        <v>3955</v>
      </c>
      <c r="H64" s="406"/>
      <c r="I64" s="406"/>
      <c r="J64" s="405"/>
      <c r="K64" s="406"/>
      <c r="L64" s="406"/>
      <c r="M64" s="406"/>
      <c r="N64" s="406"/>
      <c r="O64" s="406"/>
      <c r="P64" s="406"/>
    </row>
    <row r="65" spans="1:48" s="373" customFormat="1" ht="18.75">
      <c r="A65" s="377" t="s">
        <v>83</v>
      </c>
      <c r="B65" s="378" t="s">
        <v>84</v>
      </c>
      <c r="C65" s="379">
        <v>4053.95</v>
      </c>
      <c r="D65" s="380">
        <v>451000017</v>
      </c>
      <c r="E65" s="383">
        <v>45995</v>
      </c>
      <c r="F65" s="418">
        <v>3461</v>
      </c>
      <c r="G65" s="417">
        <v>3586</v>
      </c>
      <c r="H65" s="406"/>
      <c r="I65" s="406"/>
      <c r="J65" s="405"/>
      <c r="K65" s="406"/>
      <c r="L65" s="406"/>
      <c r="M65" s="406"/>
      <c r="N65" s="406"/>
      <c r="O65" s="406"/>
      <c r="P65" s="406"/>
    </row>
    <row r="66" spans="1:48" ht="46.15" customHeight="1">
      <c r="B66" s="407"/>
      <c r="C66" s="408">
        <f>SUM(C4:C65)</f>
        <v>772452.63000000024</v>
      </c>
      <c r="D66" s="409"/>
      <c r="E66" s="410"/>
      <c r="F66" s="188">
        <f>SUMPRODUCT($C$4:$C$65,F4:F65)/($C$66)</f>
        <v>3948.7668438222786</v>
      </c>
      <c r="G66" s="188">
        <f>SUMPRODUCT($C$4:$C$65,G4:G65)/($C$66)</f>
        <v>3285.4018940274691</v>
      </c>
      <c r="H66" s="480"/>
      <c r="I66" s="480"/>
      <c r="J66" s="480"/>
      <c r="K66" s="480"/>
      <c r="L66" s="480"/>
      <c r="M66" s="480"/>
      <c r="N66" s="480"/>
      <c r="O66" s="480"/>
      <c r="P66" s="480"/>
      <c r="Q66" s="226"/>
      <c r="R66" s="226"/>
      <c r="S66" s="226"/>
      <c r="T66" s="226"/>
      <c r="U66" s="226"/>
      <c r="V66" s="226"/>
      <c r="W66" s="226"/>
      <c r="X66" s="226"/>
      <c r="Y66" s="226"/>
      <c r="Z66" s="226"/>
      <c r="AA66" s="226"/>
      <c r="AB66" s="226"/>
      <c r="AC66" s="226"/>
      <c r="AD66" s="226"/>
      <c r="AE66" s="226"/>
      <c r="AF66" s="226"/>
      <c r="AG66" s="226"/>
      <c r="AH66" s="226"/>
      <c r="AI66" s="226"/>
      <c r="AJ66" s="226"/>
      <c r="AK66" s="226"/>
      <c r="AL66" s="226"/>
      <c r="AM66" s="226"/>
      <c r="AN66" s="226"/>
      <c r="AO66" s="226"/>
      <c r="AP66" s="226"/>
      <c r="AQ66" s="226"/>
      <c r="AR66" s="226"/>
      <c r="AS66" s="226"/>
      <c r="AT66" s="226"/>
      <c r="AU66" s="226"/>
      <c r="AV66" s="226"/>
    </row>
    <row r="67" spans="1:48" ht="13.9" customHeight="1">
      <c r="B67" s="225"/>
      <c r="D67" s="411"/>
      <c r="E67" s="411"/>
      <c r="F67" s="228"/>
      <c r="G67" s="189"/>
      <c r="H67" s="480"/>
      <c r="I67" s="480"/>
      <c r="J67" s="480"/>
      <c r="K67" s="480"/>
      <c r="L67" s="480"/>
      <c r="M67" s="480"/>
      <c r="N67" s="480"/>
      <c r="O67" s="480"/>
      <c r="P67" s="480"/>
      <c r="Q67" s="226"/>
      <c r="R67" s="226"/>
      <c r="S67" s="226"/>
      <c r="T67" s="226"/>
      <c r="U67" s="226"/>
      <c r="V67" s="226"/>
      <c r="W67" s="226"/>
      <c r="X67" s="226"/>
      <c r="Y67" s="226"/>
      <c r="Z67" s="226"/>
      <c r="AA67" s="226"/>
      <c r="AB67" s="226"/>
      <c r="AC67" s="226"/>
      <c r="AD67" s="226"/>
      <c r="AE67" s="226"/>
      <c r="AF67" s="226"/>
      <c r="AG67" s="226"/>
      <c r="AH67" s="226"/>
      <c r="AI67" s="226"/>
      <c r="AJ67" s="226"/>
      <c r="AK67" s="226"/>
      <c r="AL67" s="226"/>
      <c r="AM67" s="226"/>
      <c r="AN67" s="226"/>
      <c r="AO67" s="226"/>
      <c r="AP67" s="226"/>
      <c r="AQ67" s="226"/>
      <c r="AR67" s="226"/>
      <c r="AS67" s="226"/>
      <c r="AT67" s="226"/>
      <c r="AU67" s="226"/>
      <c r="AV67" s="226"/>
    </row>
    <row r="68" spans="1:48" s="228" customFormat="1">
      <c r="B68" s="456" t="s">
        <v>86</v>
      </c>
      <c r="H68" s="479"/>
      <c r="I68" s="479"/>
      <c r="J68" s="479"/>
      <c r="K68" s="479"/>
      <c r="L68" s="479"/>
      <c r="M68" s="479"/>
      <c r="N68" s="479"/>
      <c r="O68" s="479"/>
      <c r="P68" s="479"/>
    </row>
    <row r="69" spans="1:48" s="228" customFormat="1">
      <c r="B69" s="457" t="s">
        <v>90</v>
      </c>
      <c r="H69" s="479"/>
      <c r="I69" s="479"/>
      <c r="J69" s="479"/>
      <c r="K69" s="479"/>
      <c r="L69" s="479"/>
      <c r="M69" s="479"/>
      <c r="N69" s="479"/>
      <c r="O69" s="479"/>
      <c r="P69" s="479"/>
    </row>
    <row r="70" spans="1:48" s="228" customFormat="1">
      <c r="B70" s="457" t="s">
        <v>89</v>
      </c>
      <c r="H70" s="479"/>
      <c r="I70" s="479"/>
      <c r="J70" s="479"/>
      <c r="K70" s="479"/>
      <c r="L70" s="479"/>
      <c r="M70" s="479"/>
      <c r="N70" s="479"/>
      <c r="O70" s="479"/>
      <c r="P70" s="479"/>
    </row>
    <row r="71" spans="1:48" s="228" customFormat="1">
      <c r="B71" s="457" t="s">
        <v>87</v>
      </c>
      <c r="H71" s="479"/>
      <c r="I71" s="479"/>
      <c r="J71" s="479"/>
      <c r="K71" s="479"/>
      <c r="L71" s="479"/>
      <c r="M71" s="479"/>
      <c r="N71" s="479"/>
      <c r="O71" s="479"/>
      <c r="P71" s="479"/>
    </row>
    <row r="72" spans="1:48" s="228" customFormat="1">
      <c r="B72" s="457" t="s">
        <v>88</v>
      </c>
      <c r="H72" s="479"/>
      <c r="I72" s="479"/>
      <c r="J72" s="479"/>
      <c r="K72" s="479"/>
      <c r="L72" s="479"/>
      <c r="M72" s="479"/>
      <c r="N72" s="479"/>
      <c r="O72" s="479"/>
      <c r="P72" s="479"/>
    </row>
    <row r="73" spans="1:48" s="228" customFormat="1">
      <c r="B73" s="530"/>
      <c r="C73" s="530"/>
      <c r="D73" s="530"/>
      <c r="E73" s="530"/>
      <c r="F73" s="530"/>
      <c r="G73" s="530"/>
      <c r="H73" s="479"/>
      <c r="I73" s="479"/>
      <c r="J73" s="479"/>
      <c r="K73" s="479"/>
      <c r="L73" s="479"/>
      <c r="M73" s="479"/>
      <c r="N73" s="479"/>
      <c r="O73" s="479"/>
      <c r="P73" s="479"/>
    </row>
    <row r="74" spans="1:48" s="228" customFormat="1">
      <c r="C74" s="190"/>
      <c r="D74" s="190"/>
      <c r="E74" s="190"/>
      <c r="F74" s="190"/>
      <c r="G74" s="190"/>
      <c r="H74" s="479"/>
      <c r="I74" s="479"/>
      <c r="J74" s="479"/>
      <c r="K74" s="479"/>
      <c r="L74" s="479"/>
      <c r="M74" s="479"/>
      <c r="N74" s="479"/>
      <c r="O74" s="479"/>
      <c r="P74" s="479"/>
    </row>
    <row r="75" spans="1:48">
      <c r="B75" s="531"/>
      <c r="C75" s="531"/>
      <c r="D75" s="531"/>
      <c r="E75" s="531"/>
      <c r="F75" s="531"/>
      <c r="G75" s="531"/>
    </row>
    <row r="76" spans="1:48" ht="15.75">
      <c r="B76" s="412"/>
      <c r="F76" s="191"/>
    </row>
    <row r="77" spans="1:48" ht="15.75">
      <c r="F77" s="191"/>
    </row>
    <row r="81" spans="8:8">
      <c r="H81" s="479">
        <f>60-29</f>
        <v>31</v>
      </c>
    </row>
  </sheetData>
  <mergeCells count="4">
    <mergeCell ref="B1:G1"/>
    <mergeCell ref="B73:G73"/>
    <mergeCell ref="B75:G75"/>
    <mergeCell ref="A3:A4"/>
  </mergeCells>
  <pageMargins left="0.39370078740157483" right="0.15748031496062992" top="0.27559055118110237" bottom="0.27559055118110237" header="0.31496062992125984" footer="0.31496062992125984"/>
  <pageSetup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AA160-BA07-4E71-B9B8-0E7CC3C97434}">
  <dimension ref="A2:AS37"/>
  <sheetViews>
    <sheetView tabSelected="1" topLeftCell="A9" zoomScale="115" zoomScaleNormal="115" workbookViewId="0">
      <selection activeCell="I23" sqref="I23"/>
    </sheetView>
  </sheetViews>
  <sheetFormatPr defaultColWidth="10.42578125" defaultRowHeight="15"/>
  <cols>
    <col min="1" max="1" width="6" style="540" customWidth="1"/>
    <col min="2" max="2" width="4.7109375" style="540" customWidth="1"/>
    <col min="3" max="3" width="7.42578125" style="540" customWidth="1"/>
    <col min="4" max="4" width="36.28515625" style="540" customWidth="1"/>
    <col min="5" max="5" width="17.7109375" style="540" customWidth="1"/>
    <col min="6" max="6" width="9.28515625" style="540" customWidth="1"/>
    <col min="7" max="7" width="15.140625" style="540" customWidth="1"/>
    <col min="8" max="9" width="11" style="540" customWidth="1"/>
    <col min="10" max="10" width="13.7109375" style="540" customWidth="1"/>
    <col min="11" max="11" width="10" style="540" customWidth="1"/>
    <col min="12" max="12" width="11" style="540" customWidth="1"/>
    <col min="13" max="13" width="11.7109375" style="540" customWidth="1"/>
    <col min="14" max="15" width="11" style="540" customWidth="1"/>
    <col min="16" max="16" width="12.140625" style="540" customWidth="1"/>
    <col min="17" max="17" width="11.85546875" style="540" customWidth="1"/>
    <col min="18" max="18" width="11" style="540" customWidth="1"/>
    <col min="19" max="19" width="13.7109375" style="541" customWidth="1"/>
    <col min="20" max="20" width="34.28515625" style="540" bestFit="1" customWidth="1"/>
    <col min="21" max="21" width="12.140625" style="540" bestFit="1" customWidth="1"/>
    <col min="22" max="22" width="5.42578125" style="540" bestFit="1" customWidth="1"/>
    <col min="23" max="23" width="11.28515625" style="540" customWidth="1"/>
    <col min="24" max="24" width="11.42578125" style="540" customWidth="1"/>
    <col min="25" max="16384" width="10.42578125" style="540"/>
  </cols>
  <sheetData>
    <row r="2" spans="1:45" ht="15.75">
      <c r="C2" s="540" t="s">
        <v>0</v>
      </c>
      <c r="U2" s="542"/>
    </row>
    <row r="3" spans="1:45" ht="21">
      <c r="C3" s="543" t="s">
        <v>1</v>
      </c>
      <c r="D3" s="543"/>
      <c r="E3" s="543"/>
      <c r="F3" s="544">
        <v>45992</v>
      </c>
      <c r="G3" s="544"/>
      <c r="J3" s="540" t="s">
        <v>2</v>
      </c>
      <c r="K3" s="545"/>
      <c r="M3" s="540" t="s">
        <v>3</v>
      </c>
      <c r="N3" s="540">
        <f>-N6+O6</f>
        <v>31</v>
      </c>
    </row>
    <row r="4" spans="1:45" ht="21">
      <c r="C4" s="546"/>
      <c r="D4" s="546"/>
      <c r="E4" s="546"/>
      <c r="F4" s="547"/>
      <c r="G4" s="547"/>
      <c r="H4" s="548"/>
      <c r="K4" s="545"/>
    </row>
    <row r="5" spans="1:45" ht="21">
      <c r="C5" s="549" t="s">
        <v>4</v>
      </c>
      <c r="D5" s="546"/>
      <c r="E5" s="550" t="s">
        <v>41</v>
      </c>
      <c r="F5" s="551" t="s">
        <v>5</v>
      </c>
      <c r="H5" s="552" t="s">
        <v>42</v>
      </c>
      <c r="I5" s="548"/>
      <c r="J5" s="548"/>
      <c r="K5" s="548"/>
      <c r="L5" s="553" t="s">
        <v>6</v>
      </c>
      <c r="M5" s="554">
        <f>F3</f>
        <v>45992</v>
      </c>
    </row>
    <row r="6" spans="1:45" ht="27" customHeight="1">
      <c r="H6" s="548"/>
      <c r="I6" s="548"/>
      <c r="J6" s="548"/>
      <c r="K6" s="555"/>
      <c r="N6" s="556">
        <f>EOMONTH(F3,-1)</f>
        <v>45991</v>
      </c>
      <c r="O6" s="556">
        <f>EOMONTH(F3,0)</f>
        <v>46022</v>
      </c>
    </row>
    <row r="7" spans="1:45" ht="27" thickBot="1">
      <c r="B7" s="557" t="s">
        <v>7</v>
      </c>
      <c r="C7" s="558" t="s">
        <v>8</v>
      </c>
      <c r="I7" s="548"/>
      <c r="J7" s="548"/>
      <c r="K7" s="548"/>
      <c r="M7" s="545"/>
      <c r="O7" s="545"/>
    </row>
    <row r="8" spans="1:45" ht="15.75" thickBot="1">
      <c r="C8" s="559" t="s">
        <v>9</v>
      </c>
      <c r="D8" s="560" t="s">
        <v>10</v>
      </c>
      <c r="E8" s="561" t="s">
        <v>11</v>
      </c>
      <c r="F8" s="562"/>
      <c r="G8" s="562"/>
      <c r="H8" s="562"/>
      <c r="I8" s="563"/>
      <c r="J8" s="564" t="s">
        <v>12</v>
      </c>
      <c r="K8" s="565"/>
      <c r="L8" s="565"/>
      <c r="M8" s="565"/>
      <c r="N8" s="566"/>
      <c r="O8" s="561" t="s">
        <v>13</v>
      </c>
      <c r="P8" s="562"/>
      <c r="Q8" s="562"/>
      <c r="R8" s="562"/>
      <c r="S8" s="563"/>
    </row>
    <row r="9" spans="1:45" ht="75.75" thickBot="1">
      <c r="C9" s="567"/>
      <c r="D9" s="568"/>
      <c r="E9" s="569" t="s">
        <v>14</v>
      </c>
      <c r="F9" s="570" t="s">
        <v>15</v>
      </c>
      <c r="G9" s="571" t="s">
        <v>16</v>
      </c>
      <c r="H9" s="571" t="s">
        <v>17</v>
      </c>
      <c r="I9" s="572" t="s">
        <v>18</v>
      </c>
      <c r="J9" s="573" t="s">
        <v>19</v>
      </c>
      <c r="K9" s="574" t="s">
        <v>15</v>
      </c>
      <c r="L9" s="575" t="s">
        <v>16</v>
      </c>
      <c r="M9" s="575" t="s">
        <v>17</v>
      </c>
      <c r="N9" s="576" t="s">
        <v>18</v>
      </c>
      <c r="O9" s="577" t="s">
        <v>19</v>
      </c>
      <c r="P9" s="578" t="s">
        <v>15</v>
      </c>
      <c r="Q9" s="578" t="s">
        <v>16</v>
      </c>
      <c r="R9" s="578" t="s">
        <v>17</v>
      </c>
      <c r="S9" s="579" t="s">
        <v>18</v>
      </c>
      <c r="U9" s="580"/>
      <c r="V9" s="580"/>
      <c r="W9" s="580"/>
      <c r="X9" s="580"/>
      <c r="Y9" s="580"/>
      <c r="Z9" s="580"/>
      <c r="AA9" s="580"/>
      <c r="AB9" s="580"/>
      <c r="AC9" s="580"/>
    </row>
    <row r="10" spans="1:45" s="582" customFormat="1" ht="15.75">
      <c r="A10" s="581"/>
      <c r="C10" s="583">
        <v>1</v>
      </c>
      <c r="D10" s="584" t="s">
        <v>20</v>
      </c>
      <c r="E10" s="585">
        <v>203832.62000000046</v>
      </c>
      <c r="F10" s="586"/>
      <c r="G10" s="587">
        <v>3875.0458002543492</v>
      </c>
      <c r="H10" s="587">
        <v>3472.6418770516384</v>
      </c>
      <c r="I10" s="588">
        <v>3125.2077280550125</v>
      </c>
      <c r="J10" s="589">
        <v>199668.49999999997</v>
      </c>
      <c r="K10" s="590"/>
      <c r="L10" s="590">
        <v>3934.9714274667749</v>
      </c>
      <c r="M10" s="470">
        <v>3517.0755167920511</v>
      </c>
      <c r="N10" s="470">
        <v>3185.6791901144607</v>
      </c>
      <c r="O10" s="591">
        <f>E10+J10</f>
        <v>403501.12000000046</v>
      </c>
      <c r="P10" s="592">
        <f>((K10*J10)+(F10*E10))/O10</f>
        <v>0</v>
      </c>
      <c r="Q10" s="592">
        <f>((L10*J10)+(G10*E10))/O10</f>
        <v>3904.6993984824385</v>
      </c>
      <c r="R10" s="592">
        <f>((M10*J10)+(H10*E10))/O10</f>
        <v>3494.6294199771905</v>
      </c>
      <c r="S10" s="593">
        <f>((N10*J10)+(I10*E10))/O10</f>
        <v>3155.1314272066206</v>
      </c>
      <c r="T10" s="594"/>
      <c r="U10" s="595"/>
      <c r="V10" s="596"/>
      <c r="W10" s="597"/>
      <c r="X10" s="580"/>
      <c r="Z10" s="580"/>
      <c r="AA10" s="580"/>
      <c r="AB10" s="580"/>
      <c r="AC10" s="580"/>
      <c r="AD10" s="581"/>
      <c r="AM10" s="581"/>
      <c r="AN10" s="581"/>
      <c r="AO10" s="581"/>
      <c r="AP10" s="581"/>
      <c r="AQ10" s="581"/>
      <c r="AR10" s="581"/>
      <c r="AS10" s="581"/>
    </row>
    <row r="11" spans="1:45" s="582" customFormat="1" ht="15.75">
      <c r="A11" s="581"/>
      <c r="C11" s="583">
        <v>2</v>
      </c>
      <c r="D11" s="598" t="s">
        <v>21</v>
      </c>
      <c r="E11" s="599">
        <v>0</v>
      </c>
      <c r="F11" s="600"/>
      <c r="G11" s="601">
        <v>0</v>
      </c>
      <c r="H11" s="601">
        <v>0</v>
      </c>
      <c r="I11" s="602">
        <v>0</v>
      </c>
      <c r="J11" s="603"/>
      <c r="K11" s="604"/>
      <c r="L11" s="605"/>
      <c r="M11" s="606"/>
      <c r="N11" s="606"/>
      <c r="O11" s="591"/>
      <c r="P11" s="592"/>
      <c r="Q11" s="592"/>
      <c r="R11" s="592"/>
      <c r="S11" s="593"/>
      <c r="T11" s="607"/>
      <c r="U11" s="595"/>
      <c r="V11" s="596"/>
      <c r="W11" s="597"/>
      <c r="X11" s="580"/>
      <c r="Z11" s="580"/>
      <c r="AA11" s="580"/>
      <c r="AB11" s="580"/>
      <c r="AC11" s="580"/>
      <c r="AD11" s="581"/>
      <c r="AM11" s="581"/>
      <c r="AN11" s="581"/>
      <c r="AO11" s="581"/>
      <c r="AP11" s="581"/>
      <c r="AQ11" s="581"/>
      <c r="AR11" s="581"/>
      <c r="AS11" s="581"/>
    </row>
    <row r="12" spans="1:45" s="582" customFormat="1" ht="16.5" thickBot="1">
      <c r="A12" s="581"/>
      <c r="C12" s="583">
        <v>3</v>
      </c>
      <c r="D12" s="598" t="s">
        <v>22</v>
      </c>
      <c r="E12" s="608">
        <v>25043.35</v>
      </c>
      <c r="F12" s="600"/>
      <c r="G12" s="609">
        <v>4602.8612519540484</v>
      </c>
      <c r="H12" s="609">
        <v>4602.8612519540484</v>
      </c>
      <c r="I12" s="610">
        <v>4602.8612519540484</v>
      </c>
      <c r="J12" s="611"/>
      <c r="K12" s="612"/>
      <c r="L12" s="604"/>
      <c r="M12" s="604"/>
      <c r="N12" s="613"/>
      <c r="O12" s="591">
        <f>E12+J12</f>
        <v>25043.35</v>
      </c>
      <c r="P12" s="592">
        <f>((K12*J12)+(F12*E12))/O12</f>
        <v>0</v>
      </c>
      <c r="Q12" s="592">
        <f>((L12*J12)+(G12*E12))/O12</f>
        <v>4602.8612519540484</v>
      </c>
      <c r="R12" s="592">
        <f>((M12*J12)+(H12*E12))/O12</f>
        <v>4602.8612519540484</v>
      </c>
      <c r="S12" s="593">
        <f>((N12*J12)+(I12*E12))/O12</f>
        <v>4602.8612519540484</v>
      </c>
      <c r="T12" s="614"/>
      <c r="U12" s="615"/>
      <c r="V12" s="597"/>
      <c r="W12" s="597"/>
      <c r="X12" s="580"/>
      <c r="Z12" s="581"/>
      <c r="AA12" s="581"/>
      <c r="AB12" s="581"/>
      <c r="AC12" s="581"/>
      <c r="AD12" s="581"/>
      <c r="AM12" s="581"/>
      <c r="AN12" s="581"/>
      <c r="AO12" s="581"/>
      <c r="AP12" s="581"/>
      <c r="AQ12" s="581"/>
      <c r="AR12" s="581"/>
      <c r="AS12" s="581"/>
    </row>
    <row r="13" spans="1:45" s="582" customFormat="1" ht="15.75" thickBot="1">
      <c r="C13" s="616"/>
      <c r="D13" s="617"/>
      <c r="E13" s="618">
        <f>SUM(E10:E12)</f>
        <v>228875.97000000047</v>
      </c>
      <c r="F13" s="619">
        <f>SUMPRODUCT(F10:F12,E10:E12)/E13</f>
        <v>0</v>
      </c>
      <c r="G13" s="619">
        <f>SUMPRODUCT(G10:G12,E10:E12)/E13</f>
        <v>3954.6825445238487</v>
      </c>
      <c r="H13" s="619">
        <f>SUMPRODUCT(H10:H12,E10:E12)/E13</f>
        <v>3596.3092038682635</v>
      </c>
      <c r="I13" s="620">
        <f>SUMPRODUCT(I10:I12,E10:E12)/E13</f>
        <v>3286.8909068427934</v>
      </c>
      <c r="J13" s="621">
        <f>SUM(J10:J12)</f>
        <v>199668.49999999997</v>
      </c>
      <c r="K13" s="621">
        <f>SUMPRODUCT(K10:K12,J10:J12)/J13</f>
        <v>0</v>
      </c>
      <c r="L13" s="622">
        <f>SUMPRODUCT(L10:L12,J10:J12)/J13</f>
        <v>3934.9714274667749</v>
      </c>
      <c r="M13" s="622">
        <f>SUMPRODUCT(M10:M12,J10:J12)/J13</f>
        <v>3517.0755167920511</v>
      </c>
      <c r="N13" s="623">
        <f>SUMPRODUCT(N10:N12,J10:J12)/J13</f>
        <v>3185.6791901144607</v>
      </c>
      <c r="O13" s="624">
        <f>SUM(O10:O12)</f>
        <v>428544.47000000044</v>
      </c>
      <c r="P13" s="622">
        <f>SUMPRODUCT(P10:P12,O10:O12)/O13</f>
        <v>0</v>
      </c>
      <c r="Q13" s="622">
        <f>SUMPRODUCT(Q10:Q12,O10:O12)/O13</f>
        <v>3945.4986920846595</v>
      </c>
      <c r="R13" s="622">
        <f>SUMPRODUCT(R10:R12,O10:O12)/O13</f>
        <v>3559.3924483026699</v>
      </c>
      <c r="S13" s="625">
        <f>SUMPRODUCT(S10:S12,O10:O12)/O13</f>
        <v>3239.7340933117007</v>
      </c>
      <c r="T13" s="626"/>
      <c r="U13" s="595"/>
      <c r="V13" s="597"/>
      <c r="W13" s="597"/>
      <c r="X13" s="580"/>
      <c r="Z13" s="581"/>
      <c r="AA13" s="581"/>
      <c r="AB13" s="581"/>
      <c r="AC13" s="581"/>
      <c r="AD13" s="581"/>
      <c r="AM13" s="581"/>
      <c r="AN13" s="581"/>
      <c r="AO13" s="581"/>
      <c r="AP13" s="581"/>
      <c r="AQ13" s="581"/>
      <c r="AR13" s="581"/>
      <c r="AS13" s="581"/>
    </row>
    <row r="14" spans="1:45" s="582" customFormat="1" ht="15.75" thickBot="1">
      <c r="C14" s="627"/>
      <c r="D14" s="628" t="s">
        <v>23</v>
      </c>
      <c r="E14" s="629">
        <f>E13</f>
        <v>228875.97000000047</v>
      </c>
      <c r="F14" s="630">
        <f>F13</f>
        <v>0</v>
      </c>
      <c r="G14" s="631">
        <f>G13</f>
        <v>3954.6825445238487</v>
      </c>
      <c r="H14" s="631">
        <f>H13</f>
        <v>3596.3092038682635</v>
      </c>
      <c r="I14" s="632">
        <f>SUMPRODUCT(I13:I13,E13:E13)/E14</f>
        <v>3286.8909068427934</v>
      </c>
      <c r="J14" s="633">
        <f>SUM(J10:J12)</f>
        <v>199668.49999999997</v>
      </c>
      <c r="K14" s="634">
        <f>K13</f>
        <v>0</v>
      </c>
      <c r="L14" s="635">
        <f>L13</f>
        <v>3934.9714274667749</v>
      </c>
      <c r="M14" s="635">
        <f>M13</f>
        <v>3517.0755167920511</v>
      </c>
      <c r="N14" s="636">
        <f>SUMPRODUCT(N13:N13,J13:J13)/J14</f>
        <v>3185.6791901144607</v>
      </c>
      <c r="O14" s="637">
        <f>SUM(O10:O12)</f>
        <v>428544.47000000044</v>
      </c>
      <c r="P14" s="638">
        <f>P13</f>
        <v>0</v>
      </c>
      <c r="Q14" s="639">
        <f>Q13</f>
        <v>3945.4986920846595</v>
      </c>
      <c r="R14" s="635">
        <f>R13</f>
        <v>3559.3924483026699</v>
      </c>
      <c r="S14" s="640">
        <f>S13</f>
        <v>3239.7340933117007</v>
      </c>
      <c r="T14" s="607"/>
      <c r="U14" s="595"/>
      <c r="V14" s="597"/>
      <c r="W14" s="597"/>
      <c r="X14" s="580"/>
      <c r="Z14" s="581"/>
      <c r="AA14" s="581"/>
      <c r="AB14" s="581"/>
      <c r="AC14" s="581"/>
      <c r="AD14" s="581"/>
      <c r="AM14" s="581"/>
      <c r="AN14" s="581"/>
      <c r="AO14" s="581"/>
      <c r="AP14" s="581"/>
      <c r="AQ14" s="581"/>
      <c r="AR14" s="581"/>
      <c r="AS14" s="581"/>
    </row>
    <row r="15" spans="1:45" ht="16.5" thickBot="1">
      <c r="C15" s="641"/>
      <c r="D15" s="642"/>
      <c r="E15" s="643"/>
      <c r="F15" s="643"/>
      <c r="G15" s="644"/>
      <c r="H15" s="643"/>
      <c r="I15" s="643"/>
      <c r="J15" s="645"/>
      <c r="K15" s="646"/>
      <c r="L15" s="647"/>
      <c r="M15" s="644"/>
      <c r="N15" s="647"/>
      <c r="O15" s="643"/>
      <c r="P15" s="646"/>
      <c r="Q15" s="648"/>
      <c r="S15" s="649"/>
      <c r="T15" s="614"/>
      <c r="U15" s="615"/>
      <c r="V15" s="650"/>
      <c r="W15" s="651"/>
      <c r="X15" s="580"/>
      <c r="Z15" s="548"/>
      <c r="AA15" s="548"/>
      <c r="AB15" s="548"/>
      <c r="AC15" s="548"/>
      <c r="AD15" s="548"/>
      <c r="AM15" s="548"/>
      <c r="AN15" s="548"/>
      <c r="AO15" s="548"/>
      <c r="AP15" s="548"/>
      <c r="AQ15" s="548"/>
      <c r="AR15" s="548"/>
      <c r="AS15" s="548"/>
    </row>
    <row r="16" spans="1:45" ht="27" thickBot="1">
      <c r="B16" s="557" t="s">
        <v>24</v>
      </c>
      <c r="C16" s="652" t="s">
        <v>25</v>
      </c>
      <c r="D16" s="652"/>
      <c r="E16" s="558"/>
      <c r="F16" s="558"/>
      <c r="G16" s="558"/>
      <c r="H16" s="558"/>
      <c r="I16" s="558"/>
      <c r="J16" s="558"/>
      <c r="K16" s="653"/>
      <c r="L16" s="653"/>
      <c r="M16" s="643"/>
      <c r="N16" s="643"/>
      <c r="O16" s="643"/>
      <c r="P16" s="646"/>
      <c r="S16" s="654"/>
      <c r="T16" s="654"/>
      <c r="U16" s="655"/>
      <c r="V16" s="655"/>
      <c r="W16" s="655"/>
      <c r="X16" s="655"/>
      <c r="Y16" s="548"/>
      <c r="Z16" s="548"/>
      <c r="AA16" s="548"/>
      <c r="AB16" s="548"/>
      <c r="AC16" s="548"/>
      <c r="AD16" s="548"/>
      <c r="AM16" s="548"/>
      <c r="AN16" s="548"/>
      <c r="AO16" s="548"/>
      <c r="AP16" s="548"/>
      <c r="AQ16" s="548"/>
      <c r="AR16" s="548"/>
      <c r="AS16" s="548"/>
    </row>
    <row r="17" spans="3:45" ht="15.75">
      <c r="C17" s="559" t="s">
        <v>9</v>
      </c>
      <c r="D17" s="656" t="s">
        <v>10</v>
      </c>
      <c r="E17" s="657" t="s">
        <v>43</v>
      </c>
      <c r="F17" s="657"/>
      <c r="G17" s="657"/>
      <c r="H17" s="657"/>
      <c r="I17" s="657"/>
      <c r="J17" s="657"/>
      <c r="K17" s="657"/>
      <c r="L17" s="657"/>
      <c r="M17" s="657"/>
      <c r="N17" s="657"/>
      <c r="O17" s="657"/>
      <c r="Q17" s="548"/>
      <c r="R17" s="548"/>
      <c r="S17" s="658"/>
      <c r="T17" s="658"/>
      <c r="U17" s="659"/>
      <c r="V17" s="660"/>
      <c r="W17" s="661"/>
      <c r="X17" s="662"/>
      <c r="Y17" s="548"/>
      <c r="Z17" s="548"/>
      <c r="AA17" s="548"/>
      <c r="AB17" s="548"/>
      <c r="AC17" s="548"/>
      <c r="AD17" s="548"/>
      <c r="AM17" s="548"/>
      <c r="AN17" s="548"/>
      <c r="AO17" s="548"/>
      <c r="AP17" s="548"/>
      <c r="AQ17" s="548"/>
      <c r="AR17" s="548"/>
      <c r="AS17" s="548"/>
    </row>
    <row r="18" spans="3:45" ht="75">
      <c r="C18" s="663"/>
      <c r="D18" s="664"/>
      <c r="E18" s="665" t="s">
        <v>19</v>
      </c>
      <c r="F18" s="666" t="s">
        <v>15</v>
      </c>
      <c r="G18" s="667" t="s">
        <v>16</v>
      </c>
      <c r="H18" s="667" t="s">
        <v>17</v>
      </c>
      <c r="I18" s="667" t="s">
        <v>26</v>
      </c>
      <c r="J18" s="666" t="s">
        <v>27</v>
      </c>
      <c r="K18" s="667" t="s">
        <v>28</v>
      </c>
      <c r="L18" s="667" t="s">
        <v>29</v>
      </c>
      <c r="M18" s="667" t="s">
        <v>30</v>
      </c>
      <c r="N18" s="668" t="s">
        <v>31</v>
      </c>
      <c r="O18" s="668" t="s">
        <v>32</v>
      </c>
      <c r="S18" s="669"/>
      <c r="T18" s="670"/>
      <c r="U18" s="669"/>
      <c r="V18" s="671"/>
      <c r="W18" s="671"/>
      <c r="Y18" s="548"/>
      <c r="Z18" s="548"/>
      <c r="AA18" s="548"/>
      <c r="AB18" s="548"/>
      <c r="AC18" s="548"/>
      <c r="AD18" s="548"/>
      <c r="AM18" s="548"/>
      <c r="AN18" s="548"/>
      <c r="AO18" s="548"/>
      <c r="AP18" s="548"/>
      <c r="AQ18" s="548"/>
      <c r="AR18" s="548"/>
      <c r="AS18" s="548"/>
    </row>
    <row r="19" spans="3:45" ht="18" customHeight="1">
      <c r="C19" s="672">
        <v>1</v>
      </c>
      <c r="D19" s="673" t="s">
        <v>20</v>
      </c>
      <c r="E19" s="674">
        <v>270470</v>
      </c>
      <c r="F19" s="675"/>
      <c r="G19" s="676">
        <f>Q10</f>
        <v>3904.6993984824385</v>
      </c>
      <c r="H19" s="676">
        <f t="shared" ref="H19" si="0">R10</f>
        <v>3494.6294199771905</v>
      </c>
      <c r="I19" s="600">
        <f>S10</f>
        <v>3155.1314272066206</v>
      </c>
      <c r="J19" s="219">
        <v>3070.3506488704847</v>
      </c>
      <c r="K19" s="677">
        <f>IF(G19-I19&gt;750,G19-650,I19)</f>
        <v>3155.1314272066206</v>
      </c>
      <c r="L19" s="678"/>
      <c r="M19" s="678"/>
      <c r="N19" s="678"/>
      <c r="O19" s="679"/>
      <c r="P19" s="555">
        <f>G19-I19</f>
        <v>749.56797127581785</v>
      </c>
      <c r="Q19" s="680" t="s">
        <v>47</v>
      </c>
      <c r="R19" s="548"/>
      <c r="S19" s="669"/>
      <c r="T19" s="670"/>
      <c r="U19" s="669"/>
      <c r="V19" s="671"/>
      <c r="W19" s="671"/>
      <c r="Y19" s="548"/>
      <c r="Z19" s="548"/>
      <c r="AA19" s="548"/>
      <c r="AB19" s="548"/>
      <c r="AC19" s="548"/>
      <c r="AD19" s="548"/>
      <c r="AM19" s="548"/>
      <c r="AN19" s="548"/>
      <c r="AO19" s="548"/>
      <c r="AP19" s="548"/>
      <c r="AQ19" s="548"/>
      <c r="AR19" s="548"/>
      <c r="AS19" s="548"/>
    </row>
    <row r="20" spans="3:45" ht="18" customHeight="1">
      <c r="C20" s="672">
        <v>2</v>
      </c>
      <c r="D20" s="681" t="s">
        <v>21</v>
      </c>
      <c r="E20" s="682"/>
      <c r="F20" s="675"/>
      <c r="G20" s="676"/>
      <c r="H20" s="676"/>
      <c r="I20" s="600"/>
      <c r="J20" s="683"/>
      <c r="K20" s="677">
        <f>IF(G20-I20&gt;300,G20-300,I20)</f>
        <v>0</v>
      </c>
      <c r="L20" s="678"/>
      <c r="M20" s="678"/>
      <c r="N20" s="678"/>
      <c r="O20" s="684"/>
      <c r="P20" s="685"/>
      <c r="Q20" s="686"/>
      <c r="R20" s="687"/>
      <c r="S20" s="669"/>
      <c r="T20" s="688"/>
      <c r="U20" s="669"/>
      <c r="V20" s="671"/>
      <c r="W20" s="671"/>
      <c r="Y20" s="548"/>
      <c r="Z20" s="548"/>
      <c r="AA20" s="548"/>
      <c r="AB20" s="548"/>
      <c r="AC20" s="548"/>
      <c r="AD20" s="548"/>
      <c r="AM20" s="548"/>
      <c r="AN20" s="548"/>
      <c r="AO20" s="548"/>
      <c r="AP20" s="548"/>
      <c r="AQ20" s="548"/>
      <c r="AR20" s="548"/>
      <c r="AS20" s="548"/>
    </row>
    <row r="21" spans="3:45" ht="18" customHeight="1">
      <c r="C21" s="672">
        <v>3</v>
      </c>
      <c r="D21" s="681" t="s">
        <v>22</v>
      </c>
      <c r="E21" s="682">
        <v>8365</v>
      </c>
      <c r="F21" s="675"/>
      <c r="G21" s="676">
        <f>Q12</f>
        <v>4602.8612519540484</v>
      </c>
      <c r="H21" s="676">
        <f t="shared" ref="H21:I21" si="1">R12</f>
        <v>4602.8612519540484</v>
      </c>
      <c r="I21" s="600">
        <f t="shared" si="1"/>
        <v>4602.8612519540484</v>
      </c>
      <c r="J21" s="678">
        <v>3792</v>
      </c>
      <c r="K21" s="677">
        <f>IF(G21-I21&gt;750,G21-650,I21)</f>
        <v>4602.8612519540484</v>
      </c>
      <c r="L21" s="678"/>
      <c r="M21" s="678"/>
      <c r="N21" s="678"/>
      <c r="O21" s="684"/>
      <c r="P21" s="689"/>
      <c r="Q21" s="690"/>
      <c r="R21" s="691"/>
      <c r="S21" s="669"/>
      <c r="T21" s="670"/>
      <c r="U21" s="669"/>
      <c r="V21" s="671"/>
      <c r="W21" s="671"/>
      <c r="Y21" s="548"/>
      <c r="Z21" s="548"/>
      <c r="AA21" s="548"/>
      <c r="AB21" s="548"/>
      <c r="AC21" s="548"/>
      <c r="AD21" s="548"/>
      <c r="AM21" s="548"/>
      <c r="AN21" s="548"/>
      <c r="AO21" s="548"/>
      <c r="AP21" s="548"/>
      <c r="AQ21" s="548"/>
      <c r="AR21" s="548"/>
      <c r="AS21" s="548"/>
    </row>
    <row r="22" spans="3:45" ht="18" customHeight="1">
      <c r="C22" s="692"/>
      <c r="D22" s="693" t="s">
        <v>23</v>
      </c>
      <c r="E22" s="694">
        <f>SUM(E19:E21)</f>
        <v>278835</v>
      </c>
      <c r="F22" s="695">
        <f>SUMPRODUCT(F19:F21,$E$19:$E$21)/$E$22</f>
        <v>0</v>
      </c>
      <c r="G22" s="695">
        <f>SUMPRODUCT(G19:G21,$E$19:$E$21)/$E$22</f>
        <v>3925.6441288939363</v>
      </c>
      <c r="H22" s="695">
        <f>SUMPRODUCT(H19:H21,$E$19:$E$21)/$E$22</f>
        <v>3527.8761762111158</v>
      </c>
      <c r="I22" s="695">
        <f>SUMPRODUCT(I19:I21,$E$19:$E$21)/$E$22</f>
        <v>3198.5630623457255</v>
      </c>
      <c r="J22" s="695">
        <f>SUMPRODUCT(J19:J21,$E$19:$E$21)/$E$22</f>
        <v>3092</v>
      </c>
      <c r="K22" s="696">
        <f>SUMPRODUCT(K19:K21,E19:E21)/E22</f>
        <v>3198.5630623457255</v>
      </c>
      <c r="L22" s="696"/>
      <c r="M22" s="696"/>
      <c r="N22" s="696"/>
      <c r="O22" s="697"/>
      <c r="P22" s="698"/>
      <c r="Q22" s="690"/>
      <c r="R22" s="691"/>
      <c r="S22" s="669"/>
      <c r="T22" s="670"/>
      <c r="U22" s="669"/>
      <c r="V22" s="671"/>
      <c r="W22" s="671"/>
      <c r="Y22" s="548"/>
      <c r="Z22" s="548"/>
      <c r="AA22" s="548"/>
      <c r="AB22" s="548"/>
      <c r="AC22" s="548"/>
      <c r="AD22" s="548"/>
      <c r="AM22" s="548"/>
      <c r="AN22" s="548"/>
      <c r="AO22" s="548"/>
      <c r="AP22" s="548"/>
      <c r="AQ22" s="548"/>
      <c r="AR22" s="548"/>
      <c r="AS22" s="548"/>
    </row>
    <row r="23" spans="3:45" ht="15.75" thickBot="1">
      <c r="C23" s="699"/>
      <c r="D23" s="700"/>
      <c r="E23" s="701">
        <f>SUM(E19:E21)</f>
        <v>278835</v>
      </c>
      <c r="F23" s="702">
        <f t="shared" ref="F23:K23" si="2">F22</f>
        <v>0</v>
      </c>
      <c r="G23" s="703">
        <f t="shared" si="2"/>
        <v>3925.6441288939363</v>
      </c>
      <c r="H23" s="704">
        <f t="shared" si="2"/>
        <v>3527.8761762111158</v>
      </c>
      <c r="I23" s="704">
        <f t="shared" si="2"/>
        <v>3198.5630623457255</v>
      </c>
      <c r="J23" s="704">
        <f t="shared" si="2"/>
        <v>3092</v>
      </c>
      <c r="K23" s="705">
        <f t="shared" si="2"/>
        <v>3198.5630623457255</v>
      </c>
      <c r="L23" s="704">
        <f>IF(I23-J23&gt;85,K23-85,K23-I23+J23)</f>
        <v>3113.5630623457255</v>
      </c>
      <c r="M23" s="704">
        <f>L23-J23-N23</f>
        <v>21.563062345725484</v>
      </c>
      <c r="N23" s="706">
        <f>IF(I23-J23&gt;120,I23-J23-120,0)</f>
        <v>0</v>
      </c>
      <c r="O23" s="697"/>
      <c r="P23" s="698"/>
      <c r="Q23" s="689"/>
      <c r="R23" s="707"/>
      <c r="S23" s="669"/>
      <c r="T23" s="688"/>
      <c r="U23" s="669"/>
      <c r="V23" s="671"/>
      <c r="W23" s="671"/>
      <c r="Y23" s="548"/>
      <c r="Z23" s="548"/>
      <c r="AA23" s="548"/>
      <c r="AB23" s="548"/>
      <c r="AC23" s="548"/>
      <c r="AD23" s="548"/>
      <c r="AM23" s="548"/>
      <c r="AN23" s="548"/>
      <c r="AO23" s="548"/>
      <c r="AP23" s="548"/>
      <c r="AQ23" s="548"/>
      <c r="AR23" s="548"/>
      <c r="AS23" s="548"/>
    </row>
    <row r="24" spans="3:45">
      <c r="D24" s="708"/>
      <c r="G24" s="709"/>
      <c r="I24" s="710"/>
      <c r="J24" s="711"/>
      <c r="K24" s="712"/>
      <c r="L24" s="713"/>
      <c r="N24" s="548"/>
      <c r="S24" s="669"/>
      <c r="T24" s="670"/>
      <c r="U24" s="669"/>
      <c r="V24" s="671"/>
      <c r="W24" s="671"/>
    </row>
    <row r="25" spans="3:45" s="715" customFormat="1">
      <c r="C25" s="714"/>
      <c r="I25" s="710"/>
      <c r="K25" s="716"/>
      <c r="L25" s="716">
        <f>I23-J23</f>
        <v>106.56306234572548</v>
      </c>
      <c r="M25" s="717" t="s">
        <v>48</v>
      </c>
      <c r="O25" s="718"/>
      <c r="R25" s="719"/>
      <c r="S25" s="669"/>
      <c r="T25" s="670"/>
      <c r="U25" s="720"/>
      <c r="V25" s="651"/>
      <c r="W25" s="721"/>
    </row>
    <row r="26" spans="3:45" s="727" customFormat="1">
      <c r="C26" s="722"/>
      <c r="D26" s="715"/>
      <c r="E26" s="715"/>
      <c r="F26" s="715"/>
      <c r="G26" s="715"/>
      <c r="H26" s="715"/>
      <c r="I26" s="723"/>
      <c r="J26" s="724"/>
      <c r="K26" s="725"/>
      <c r="L26" s="725"/>
      <c r="M26" s="726"/>
      <c r="N26" s="726"/>
      <c r="O26" s="709"/>
      <c r="R26" s="651"/>
      <c r="S26" s="728"/>
      <c r="T26" s="729"/>
      <c r="U26" s="729"/>
      <c r="V26" s="729"/>
    </row>
    <row r="27" spans="3:45" s="727" customFormat="1">
      <c r="C27" s="730"/>
      <c r="D27" s="731" t="s">
        <v>92</v>
      </c>
      <c r="E27" s="715"/>
      <c r="F27" s="715"/>
      <c r="G27" s="715"/>
      <c r="H27" s="715"/>
      <c r="I27" s="732"/>
      <c r="J27" s="733"/>
      <c r="K27" s="734"/>
      <c r="L27" s="734" t="s">
        <v>98</v>
      </c>
      <c r="M27" s="735">
        <f>I19-J19</f>
        <v>84.780778336135882</v>
      </c>
      <c r="N27" s="736"/>
      <c r="P27" s="540"/>
      <c r="Q27" s="651"/>
      <c r="R27" s="651"/>
      <c r="S27" s="737"/>
      <c r="T27" s="738"/>
      <c r="U27" s="739"/>
      <c r="V27" s="651"/>
    </row>
    <row r="28" spans="3:45" s="727" customFormat="1">
      <c r="C28" s="730"/>
      <c r="D28" s="740" t="s">
        <v>94</v>
      </c>
      <c r="E28" s="715"/>
      <c r="F28" s="715"/>
      <c r="G28" s="715"/>
      <c r="H28" s="715"/>
      <c r="I28" s="709"/>
      <c r="J28" s="733"/>
      <c r="L28" s="735" t="s">
        <v>99</v>
      </c>
      <c r="M28" s="735">
        <f>I21-J21</f>
        <v>810.86125195404838</v>
      </c>
      <c r="N28" s="736"/>
      <c r="S28" s="741"/>
      <c r="T28" s="742"/>
      <c r="U28" s="743"/>
    </row>
    <row r="29" spans="3:45" s="727" customFormat="1">
      <c r="C29" s="730"/>
      <c r="D29" s="740" t="s">
        <v>95</v>
      </c>
      <c r="E29" s="715"/>
      <c r="F29" s="715"/>
      <c r="G29" s="715"/>
      <c r="H29" s="715"/>
      <c r="I29" s="744"/>
      <c r="J29" s="733"/>
      <c r="L29" s="745"/>
      <c r="M29" s="735"/>
      <c r="N29" s="736"/>
      <c r="S29" s="741"/>
      <c r="T29" s="742"/>
      <c r="U29" s="743"/>
    </row>
    <row r="30" spans="3:45" s="727" customFormat="1">
      <c r="C30" s="730"/>
      <c r="D30" s="740" t="s">
        <v>91</v>
      </c>
      <c r="E30" s="715"/>
      <c r="F30" s="715"/>
      <c r="G30" s="715"/>
      <c r="H30" s="715"/>
      <c r="P30" s="746"/>
      <c r="Q30" s="651"/>
      <c r="S30" s="747"/>
      <c r="T30" s="742"/>
      <c r="U30" s="748"/>
    </row>
    <row r="31" spans="3:45" s="715" customFormat="1">
      <c r="C31" s="749"/>
      <c r="D31" s="740" t="s">
        <v>93</v>
      </c>
      <c r="E31" s="749"/>
      <c r="F31" s="749"/>
      <c r="G31" s="749"/>
      <c r="H31" s="749"/>
      <c r="K31" s="710"/>
      <c r="L31" s="710"/>
      <c r="M31" s="710"/>
      <c r="P31" s="746"/>
      <c r="Q31" s="651"/>
      <c r="S31" s="730"/>
      <c r="T31" s="750"/>
      <c r="U31" s="751"/>
    </row>
    <row r="32" spans="3:45" s="753" customFormat="1" ht="15.75" thickBot="1">
      <c r="C32" s="752"/>
      <c r="D32" s="715"/>
      <c r="E32" s="715"/>
      <c r="F32" s="715"/>
      <c r="G32" s="715"/>
      <c r="H32" s="715"/>
      <c r="I32" s="715"/>
      <c r="J32" s="710"/>
      <c r="K32" s="710"/>
      <c r="L32" s="710"/>
      <c r="M32" s="710"/>
      <c r="N32" s="715"/>
      <c r="S32" s="754"/>
      <c r="T32" s="755"/>
      <c r="U32" s="754"/>
    </row>
    <row r="33" spans="6:21" s="753" customFormat="1">
      <c r="F33" s="756"/>
      <c r="J33" s="545"/>
      <c r="K33" s="545"/>
      <c r="L33" s="545"/>
      <c r="M33" s="545"/>
      <c r="S33" s="757"/>
      <c r="T33" s="755"/>
      <c r="U33" s="758"/>
    </row>
    <row r="34" spans="6:21">
      <c r="F34" s="756"/>
      <c r="J34" s="548"/>
      <c r="K34" s="548"/>
      <c r="L34" s="548"/>
      <c r="U34" s="759"/>
    </row>
    <row r="35" spans="6:21" ht="15.75" thickBot="1">
      <c r="F35" s="756"/>
      <c r="H35" s="548"/>
      <c r="J35" s="548"/>
      <c r="K35" s="548"/>
      <c r="L35" s="548"/>
      <c r="U35" s="760"/>
    </row>
    <row r="37" spans="6:21">
      <c r="M37" s="761"/>
    </row>
  </sheetData>
  <mergeCells count="21">
    <mergeCell ref="S21:S23"/>
    <mergeCell ref="U21:U23"/>
    <mergeCell ref="S24:S25"/>
    <mergeCell ref="U24:U25"/>
    <mergeCell ref="M26:N26"/>
    <mergeCell ref="O8:S8"/>
    <mergeCell ref="K16:L16"/>
    <mergeCell ref="S16:T16"/>
    <mergeCell ref="U16:V16"/>
    <mergeCell ref="W16:X16"/>
    <mergeCell ref="C17:C18"/>
    <mergeCell ref="D17:D18"/>
    <mergeCell ref="E17:O17"/>
    <mergeCell ref="S18:S20"/>
    <mergeCell ref="U18:U20"/>
    <mergeCell ref="C3:E3"/>
    <mergeCell ref="F3:G3"/>
    <mergeCell ref="C8:C9"/>
    <mergeCell ref="D8:D9"/>
    <mergeCell ref="E8:I8"/>
    <mergeCell ref="J8:N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F527E-EF82-4C96-8825-596365E4ACE5}">
  <dimension ref="A1:G89"/>
  <sheetViews>
    <sheetView topLeftCell="A30" zoomScale="77" zoomScaleNormal="77" workbookViewId="0">
      <selection activeCell="E27" sqref="E27"/>
    </sheetView>
  </sheetViews>
  <sheetFormatPr defaultColWidth="10.7109375" defaultRowHeight="15"/>
  <cols>
    <col min="1" max="1" width="10.7109375" style="762"/>
    <col min="2" max="2" width="52.28515625" style="762" customWidth="1"/>
    <col min="3" max="3" width="17.7109375" style="762" customWidth="1"/>
    <col min="4" max="4" width="16.5703125" style="762" customWidth="1"/>
    <col min="5" max="5" width="16.28515625" style="762" customWidth="1"/>
    <col min="6" max="6" width="14.85546875" style="764" customWidth="1"/>
    <col min="7" max="7" width="17.28515625" style="764" customWidth="1"/>
    <col min="8" max="11" width="10.7109375" style="762"/>
    <col min="12" max="12" width="16.28515625" style="762" customWidth="1"/>
    <col min="13" max="16384" width="10.7109375" style="762"/>
  </cols>
  <sheetData>
    <row r="1" spans="1:7" ht="18.75">
      <c r="B1" s="763" t="s">
        <v>53</v>
      </c>
      <c r="C1" s="763"/>
      <c r="D1" s="763"/>
      <c r="E1" s="763"/>
      <c r="F1" s="763"/>
      <c r="G1" s="763"/>
    </row>
    <row r="2" spans="1:7">
      <c r="B2" s="740"/>
    </row>
    <row r="3" spans="1:7" ht="25.5">
      <c r="A3" s="765" t="s">
        <v>46</v>
      </c>
      <c r="B3" s="2" t="s">
        <v>33</v>
      </c>
      <c r="C3" s="3" t="s">
        <v>34</v>
      </c>
      <c r="D3" s="2" t="s">
        <v>35</v>
      </c>
      <c r="E3" s="4" t="s">
        <v>36</v>
      </c>
      <c r="F3" s="186" t="s">
        <v>37</v>
      </c>
      <c r="G3" s="186" t="s">
        <v>38</v>
      </c>
    </row>
    <row r="4" spans="1:7" ht="22.15" customHeight="1">
      <c r="A4" s="765"/>
      <c r="B4" s="766" t="s">
        <v>39</v>
      </c>
      <c r="C4" s="767">
        <v>228875.97000000047</v>
      </c>
      <c r="D4" s="768"/>
      <c r="E4" s="769"/>
      <c r="F4" s="770">
        <v>3954.6825445238487</v>
      </c>
      <c r="G4" s="770">
        <v>3286.8909068427934</v>
      </c>
    </row>
    <row r="5" spans="1:7" ht="22.15" customHeight="1">
      <c r="B5" s="771" t="s">
        <v>40</v>
      </c>
      <c r="C5" s="772"/>
      <c r="D5" s="773"/>
      <c r="E5" s="774"/>
      <c r="F5" s="770"/>
      <c r="G5" s="770"/>
    </row>
    <row r="6" spans="1:7" s="764" customFormat="1" ht="22.15" customHeight="1">
      <c r="A6" s="775" t="s">
        <v>57</v>
      </c>
      <c r="B6" s="776" t="s">
        <v>58</v>
      </c>
      <c r="C6" s="777">
        <v>2507.1799999999998</v>
      </c>
      <c r="D6" s="778">
        <v>151000300</v>
      </c>
      <c r="E6" s="779">
        <v>45993</v>
      </c>
      <c r="F6" s="780">
        <v>3766</v>
      </c>
      <c r="G6" s="781">
        <v>3389</v>
      </c>
    </row>
    <row r="7" spans="1:7" s="764" customFormat="1" ht="22.15" customHeight="1">
      <c r="A7" s="775" t="s">
        <v>57</v>
      </c>
      <c r="B7" s="776" t="s">
        <v>59</v>
      </c>
      <c r="C7" s="777">
        <v>1298.5899999999999</v>
      </c>
      <c r="D7" s="778">
        <v>151000300</v>
      </c>
      <c r="E7" s="779">
        <v>45993</v>
      </c>
      <c r="F7" s="780">
        <v>4078</v>
      </c>
      <c r="G7" s="781">
        <v>3423</v>
      </c>
    </row>
    <row r="8" spans="1:7" s="764" customFormat="1" ht="22.15" customHeight="1">
      <c r="A8" s="775" t="s">
        <v>60</v>
      </c>
      <c r="B8" s="776" t="s">
        <v>61</v>
      </c>
      <c r="C8" s="777">
        <v>3615.16</v>
      </c>
      <c r="D8" s="778">
        <v>162000615</v>
      </c>
      <c r="E8" s="779">
        <v>45993</v>
      </c>
      <c r="F8" s="780">
        <v>3461</v>
      </c>
      <c r="G8" s="781">
        <v>2418</v>
      </c>
    </row>
    <row r="9" spans="1:7" s="764" customFormat="1" ht="22.15" customHeight="1">
      <c r="A9" s="775" t="s">
        <v>54</v>
      </c>
      <c r="B9" s="776" t="s">
        <v>62</v>
      </c>
      <c r="C9" s="777">
        <v>1357.44</v>
      </c>
      <c r="D9" s="778">
        <v>162004700</v>
      </c>
      <c r="E9" s="779">
        <v>45993</v>
      </c>
      <c r="F9" s="780">
        <v>3721</v>
      </c>
      <c r="G9" s="781">
        <v>2997</v>
      </c>
    </row>
    <row r="10" spans="1:7" s="764" customFormat="1" ht="22.15" customHeight="1">
      <c r="A10" s="775" t="s">
        <v>54</v>
      </c>
      <c r="B10" s="776" t="s">
        <v>63</v>
      </c>
      <c r="C10" s="777">
        <v>2742.98</v>
      </c>
      <c r="D10" s="778">
        <v>162004700</v>
      </c>
      <c r="E10" s="779">
        <v>45993</v>
      </c>
      <c r="F10" s="780">
        <v>4041</v>
      </c>
      <c r="G10" s="781">
        <v>2748</v>
      </c>
    </row>
    <row r="11" spans="1:7" s="764" customFormat="1" ht="22.15" customHeight="1">
      <c r="A11" s="775" t="s">
        <v>57</v>
      </c>
      <c r="B11" s="776" t="s">
        <v>58</v>
      </c>
      <c r="C11" s="777">
        <v>2963.97</v>
      </c>
      <c r="D11" s="778">
        <v>151000301</v>
      </c>
      <c r="E11" s="779">
        <v>45994</v>
      </c>
      <c r="F11" s="780">
        <v>4086</v>
      </c>
      <c r="G11" s="781">
        <v>3512</v>
      </c>
    </row>
    <row r="12" spans="1:7" s="764" customFormat="1" ht="22.15" customHeight="1">
      <c r="A12" s="775" t="s">
        <v>57</v>
      </c>
      <c r="B12" s="776" t="s">
        <v>59</v>
      </c>
      <c r="C12" s="777">
        <v>919.38</v>
      </c>
      <c r="D12" s="778">
        <v>151000301</v>
      </c>
      <c r="E12" s="779">
        <v>45994</v>
      </c>
      <c r="F12" s="780">
        <v>3920</v>
      </c>
      <c r="G12" s="781">
        <v>3474</v>
      </c>
    </row>
    <row r="13" spans="1:7" s="764" customFormat="1" ht="22.15" customHeight="1">
      <c r="A13" s="775" t="s">
        <v>54</v>
      </c>
      <c r="B13" s="776" t="s">
        <v>62</v>
      </c>
      <c r="C13" s="777">
        <v>1629.48</v>
      </c>
      <c r="D13" s="778">
        <v>162004706</v>
      </c>
      <c r="E13" s="779">
        <v>45994</v>
      </c>
      <c r="F13" s="780">
        <v>3727</v>
      </c>
      <c r="G13" s="781">
        <v>1875</v>
      </c>
    </row>
    <row r="14" spans="1:7" s="764" customFormat="1" ht="22.15" customHeight="1">
      <c r="A14" s="775" t="s">
        <v>54</v>
      </c>
      <c r="B14" s="776" t="s">
        <v>63</v>
      </c>
      <c r="C14" s="777">
        <v>2333.29</v>
      </c>
      <c r="D14" s="778">
        <v>162004706</v>
      </c>
      <c r="E14" s="779">
        <v>45994</v>
      </c>
      <c r="F14" s="780">
        <v>2275</v>
      </c>
      <c r="G14" s="781">
        <v>2605</v>
      </c>
    </row>
    <row r="15" spans="1:7" s="764" customFormat="1" ht="22.15" customHeight="1">
      <c r="A15" s="775" t="s">
        <v>57</v>
      </c>
      <c r="B15" s="776" t="s">
        <v>59</v>
      </c>
      <c r="C15" s="777">
        <v>1369.22</v>
      </c>
      <c r="D15" s="778">
        <v>161005056</v>
      </c>
      <c r="E15" s="779">
        <v>45995</v>
      </c>
      <c r="F15" s="780">
        <v>4090</v>
      </c>
      <c r="G15" s="781">
        <v>3324</v>
      </c>
    </row>
    <row r="16" spans="1:7" s="764" customFormat="1" ht="22.15" customHeight="1">
      <c r="A16" s="775" t="s">
        <v>57</v>
      </c>
      <c r="B16" s="776" t="s">
        <v>64</v>
      </c>
      <c r="C16" s="777">
        <v>2483.89</v>
      </c>
      <c r="D16" s="778">
        <v>161005056</v>
      </c>
      <c r="E16" s="779">
        <v>45995</v>
      </c>
      <c r="F16" s="780">
        <v>4154</v>
      </c>
      <c r="G16" s="781">
        <v>4152</v>
      </c>
    </row>
    <row r="17" spans="1:7" s="764" customFormat="1" ht="22.15" customHeight="1">
      <c r="A17" s="775" t="s">
        <v>54</v>
      </c>
      <c r="B17" s="776" t="s">
        <v>55</v>
      </c>
      <c r="C17" s="777">
        <v>2356.35</v>
      </c>
      <c r="D17" s="778">
        <v>162004711</v>
      </c>
      <c r="E17" s="779">
        <v>45995</v>
      </c>
      <c r="F17" s="780">
        <v>3784</v>
      </c>
      <c r="G17" s="781">
        <v>3054</v>
      </c>
    </row>
    <row r="18" spans="1:7" s="764" customFormat="1" ht="22.15" customHeight="1">
      <c r="A18" s="775" t="s">
        <v>54</v>
      </c>
      <c r="B18" s="776" t="s">
        <v>56</v>
      </c>
      <c r="C18" s="777">
        <v>1528.23</v>
      </c>
      <c r="D18" s="778">
        <v>162004711</v>
      </c>
      <c r="E18" s="779">
        <v>45995</v>
      </c>
      <c r="F18" s="780">
        <v>4176</v>
      </c>
      <c r="G18" s="781">
        <v>3575</v>
      </c>
    </row>
    <row r="19" spans="1:7" s="764" customFormat="1" ht="22.15" customHeight="1">
      <c r="A19" s="775" t="s">
        <v>54</v>
      </c>
      <c r="B19" s="776" t="s">
        <v>55</v>
      </c>
      <c r="C19" s="777">
        <v>1668.26</v>
      </c>
      <c r="D19" s="778">
        <v>162004715</v>
      </c>
      <c r="E19" s="779">
        <v>45996</v>
      </c>
      <c r="F19" s="780">
        <v>4346</v>
      </c>
      <c r="G19" s="781">
        <v>2931</v>
      </c>
    </row>
    <row r="20" spans="1:7" s="764" customFormat="1" ht="22.15" customHeight="1">
      <c r="A20" s="775" t="s">
        <v>54</v>
      </c>
      <c r="B20" s="776" t="s">
        <v>56</v>
      </c>
      <c r="C20" s="777">
        <v>2355.0100000000002</v>
      </c>
      <c r="D20" s="778">
        <v>162004715</v>
      </c>
      <c r="E20" s="779">
        <v>45996</v>
      </c>
      <c r="F20" s="780">
        <v>3762</v>
      </c>
      <c r="G20" s="781">
        <v>2765</v>
      </c>
    </row>
    <row r="21" spans="1:7" s="764" customFormat="1" ht="22.15" customHeight="1">
      <c r="A21" s="775" t="s">
        <v>54</v>
      </c>
      <c r="B21" s="776" t="s">
        <v>63</v>
      </c>
      <c r="C21" s="777">
        <v>2251.1999999999998</v>
      </c>
      <c r="D21" s="778">
        <v>162004717</v>
      </c>
      <c r="E21" s="779">
        <v>45997</v>
      </c>
      <c r="F21" s="780">
        <v>3875</v>
      </c>
      <c r="G21" s="781">
        <v>3068</v>
      </c>
    </row>
    <row r="22" spans="1:7" s="764" customFormat="1" ht="22.15" customHeight="1">
      <c r="A22" s="775" t="s">
        <v>54</v>
      </c>
      <c r="B22" s="776" t="s">
        <v>56</v>
      </c>
      <c r="C22" s="777">
        <v>1662.79</v>
      </c>
      <c r="D22" s="778">
        <v>162004717</v>
      </c>
      <c r="E22" s="779">
        <v>45997</v>
      </c>
      <c r="F22" s="780">
        <v>4345</v>
      </c>
      <c r="G22" s="781">
        <v>3320</v>
      </c>
    </row>
    <row r="23" spans="1:7" s="764" customFormat="1" ht="22.15" customHeight="1">
      <c r="A23" s="775" t="s">
        <v>65</v>
      </c>
      <c r="B23" s="776" t="s">
        <v>66</v>
      </c>
      <c r="C23" s="777">
        <v>3650.98</v>
      </c>
      <c r="D23" s="778">
        <v>161016562</v>
      </c>
      <c r="E23" s="779">
        <v>45997</v>
      </c>
      <c r="F23" s="780">
        <v>4318</v>
      </c>
      <c r="G23" s="781">
        <v>3611</v>
      </c>
    </row>
    <row r="24" spans="1:7" s="764" customFormat="1" ht="22.15" customHeight="1">
      <c r="A24" s="775" t="s">
        <v>67</v>
      </c>
      <c r="B24" s="776" t="s">
        <v>68</v>
      </c>
      <c r="C24" s="777">
        <v>2864.27</v>
      </c>
      <c r="D24" s="778">
        <v>151000216</v>
      </c>
      <c r="E24" s="779">
        <v>45997</v>
      </c>
      <c r="F24" s="780">
        <v>4342</v>
      </c>
      <c r="G24" s="781">
        <v>4021</v>
      </c>
    </row>
    <row r="25" spans="1:7" s="764" customFormat="1" ht="22.15" customHeight="1">
      <c r="A25" s="775" t="s">
        <v>67</v>
      </c>
      <c r="B25" s="776" t="s">
        <v>69</v>
      </c>
      <c r="C25" s="777">
        <v>1355.09</v>
      </c>
      <c r="D25" s="778">
        <v>151000216</v>
      </c>
      <c r="E25" s="779">
        <v>45997</v>
      </c>
      <c r="F25" s="780">
        <v>4372</v>
      </c>
      <c r="G25" s="781">
        <v>3955</v>
      </c>
    </row>
    <row r="26" spans="1:7" s="764" customFormat="1" ht="22.15" customHeight="1">
      <c r="A26" s="775" t="s">
        <v>70</v>
      </c>
      <c r="B26" s="776" t="s">
        <v>71</v>
      </c>
      <c r="C26" s="777">
        <v>3521.5</v>
      </c>
      <c r="D26" s="778">
        <v>151001022</v>
      </c>
      <c r="E26" s="779">
        <v>45999</v>
      </c>
      <c r="F26" s="780">
        <v>3847</v>
      </c>
      <c r="G26" s="781">
        <v>3325</v>
      </c>
    </row>
    <row r="27" spans="1:7" s="764" customFormat="1" ht="22.15" customHeight="1">
      <c r="A27" s="775" t="s">
        <v>60</v>
      </c>
      <c r="B27" s="776" t="s">
        <v>61</v>
      </c>
      <c r="C27" s="777">
        <v>3518.2</v>
      </c>
      <c r="D27" s="778">
        <v>162000620</v>
      </c>
      <c r="E27" s="779">
        <v>45999</v>
      </c>
      <c r="F27" s="780">
        <v>4070</v>
      </c>
      <c r="G27" s="781">
        <v>2790</v>
      </c>
    </row>
    <row r="28" spans="1:7" s="764" customFormat="1" ht="22.15" customHeight="1">
      <c r="A28" s="775" t="s">
        <v>65</v>
      </c>
      <c r="B28" s="776" t="s">
        <v>72</v>
      </c>
      <c r="C28" s="777">
        <v>4076.25</v>
      </c>
      <c r="D28" s="778">
        <v>151001517</v>
      </c>
      <c r="E28" s="779">
        <v>45998</v>
      </c>
      <c r="F28" s="780">
        <v>3417</v>
      </c>
      <c r="G28" s="781">
        <v>3331</v>
      </c>
    </row>
    <row r="29" spans="1:7" s="764" customFormat="1" ht="22.15" customHeight="1">
      <c r="A29" s="775" t="s">
        <v>57</v>
      </c>
      <c r="B29" s="776" t="s">
        <v>59</v>
      </c>
      <c r="C29" s="777">
        <v>965.36</v>
      </c>
      <c r="D29" s="778">
        <v>151000302</v>
      </c>
      <c r="E29" s="779">
        <v>45968</v>
      </c>
      <c r="F29" s="780">
        <v>3566</v>
      </c>
      <c r="G29" s="781">
        <v>3772</v>
      </c>
    </row>
    <row r="30" spans="1:7" s="764" customFormat="1" ht="22.15" customHeight="1">
      <c r="A30" s="775" t="s">
        <v>57</v>
      </c>
      <c r="B30" s="776" t="s">
        <v>64</v>
      </c>
      <c r="C30" s="777">
        <v>2997.34</v>
      </c>
      <c r="D30" s="778">
        <v>151000302</v>
      </c>
      <c r="E30" s="779">
        <v>45968</v>
      </c>
      <c r="F30" s="780">
        <v>3522</v>
      </c>
      <c r="G30" s="781">
        <v>3158</v>
      </c>
    </row>
    <row r="31" spans="1:7" s="764" customFormat="1" ht="22.15" customHeight="1">
      <c r="A31" s="775" t="s">
        <v>60</v>
      </c>
      <c r="B31" s="776" t="s">
        <v>61</v>
      </c>
      <c r="C31" s="777">
        <v>3448.5</v>
      </c>
      <c r="D31" s="778">
        <v>162000622</v>
      </c>
      <c r="E31" s="779">
        <v>46000</v>
      </c>
      <c r="F31" s="780">
        <v>3797</v>
      </c>
      <c r="G31" s="781">
        <v>2963</v>
      </c>
    </row>
    <row r="32" spans="1:7" s="764" customFormat="1" ht="22.15" customHeight="1">
      <c r="A32" s="775" t="s">
        <v>57</v>
      </c>
      <c r="B32" s="776" t="s">
        <v>58</v>
      </c>
      <c r="C32" s="777">
        <v>2574.33</v>
      </c>
      <c r="D32" s="778">
        <v>151000304</v>
      </c>
      <c r="E32" s="779">
        <v>46001</v>
      </c>
      <c r="F32" s="780">
        <v>4381</v>
      </c>
      <c r="G32" s="781">
        <v>3424</v>
      </c>
    </row>
    <row r="33" spans="1:7" s="764" customFormat="1" ht="22.15" customHeight="1">
      <c r="A33" s="775" t="s">
        <v>57</v>
      </c>
      <c r="B33" s="776" t="s">
        <v>59</v>
      </c>
      <c r="C33" s="777">
        <v>1299.71</v>
      </c>
      <c r="D33" s="778">
        <v>151000304</v>
      </c>
      <c r="E33" s="779">
        <v>46001</v>
      </c>
      <c r="F33" s="780">
        <v>4070</v>
      </c>
      <c r="G33" s="781">
        <v>3617</v>
      </c>
    </row>
    <row r="34" spans="1:7" s="764" customFormat="1" ht="22.15" customHeight="1">
      <c r="A34" s="775" t="s">
        <v>54</v>
      </c>
      <c r="B34" s="776" t="s">
        <v>55</v>
      </c>
      <c r="C34" s="777">
        <v>2335.0100000000002</v>
      </c>
      <c r="D34" s="778">
        <v>162004723</v>
      </c>
      <c r="E34" s="779">
        <v>46001</v>
      </c>
      <c r="F34" s="780">
        <v>3728</v>
      </c>
      <c r="G34" s="781">
        <v>3393</v>
      </c>
    </row>
    <row r="35" spans="1:7" s="764" customFormat="1" ht="22.15" customHeight="1">
      <c r="A35" s="775" t="s">
        <v>54</v>
      </c>
      <c r="B35" s="776" t="s">
        <v>62</v>
      </c>
      <c r="C35" s="777">
        <v>1527.6</v>
      </c>
      <c r="D35" s="778">
        <v>162004723</v>
      </c>
      <c r="E35" s="779">
        <v>46001</v>
      </c>
      <c r="F35" s="780">
        <v>3495</v>
      </c>
      <c r="G35" s="781">
        <v>2651</v>
      </c>
    </row>
    <row r="36" spans="1:7" s="764" customFormat="1" ht="22.15" customHeight="1">
      <c r="A36" s="775" t="s">
        <v>67</v>
      </c>
      <c r="B36" s="776" t="s">
        <v>72</v>
      </c>
      <c r="C36" s="777">
        <v>4115.3</v>
      </c>
      <c r="D36" s="778">
        <v>161016566</v>
      </c>
      <c r="E36" s="779">
        <v>46001</v>
      </c>
      <c r="F36" s="780">
        <v>3472</v>
      </c>
      <c r="G36" s="781">
        <v>3251</v>
      </c>
    </row>
    <row r="37" spans="1:7" s="764" customFormat="1" ht="22.15" customHeight="1">
      <c r="A37" s="775" t="s">
        <v>60</v>
      </c>
      <c r="B37" s="776" t="s">
        <v>61</v>
      </c>
      <c r="C37" s="777">
        <v>3843.05</v>
      </c>
      <c r="D37" s="778">
        <v>162000624</v>
      </c>
      <c r="E37" s="779">
        <v>46001</v>
      </c>
      <c r="F37" s="780">
        <v>4045</v>
      </c>
      <c r="G37" s="781">
        <v>3402</v>
      </c>
    </row>
    <row r="38" spans="1:7" s="764" customFormat="1" ht="22.15" customHeight="1">
      <c r="A38" s="775" t="s">
        <v>70</v>
      </c>
      <c r="B38" s="776" t="s">
        <v>71</v>
      </c>
      <c r="C38" s="777">
        <v>3743</v>
      </c>
      <c r="D38" s="778">
        <v>151001026</v>
      </c>
      <c r="E38" s="779">
        <v>46002</v>
      </c>
      <c r="F38" s="780">
        <v>4014</v>
      </c>
      <c r="G38" s="781">
        <v>3213</v>
      </c>
    </row>
    <row r="39" spans="1:7" s="764" customFormat="1" ht="22.15" customHeight="1">
      <c r="A39" s="775" t="s">
        <v>54</v>
      </c>
      <c r="B39" s="776" t="s">
        <v>55</v>
      </c>
      <c r="C39" s="777">
        <v>2695.7</v>
      </c>
      <c r="D39" s="778">
        <v>162004730</v>
      </c>
      <c r="E39" s="779">
        <v>46003</v>
      </c>
      <c r="F39" s="780">
        <v>3740</v>
      </c>
      <c r="G39" s="781">
        <v>3155</v>
      </c>
    </row>
    <row r="40" spans="1:7" s="764" customFormat="1" ht="22.15" customHeight="1">
      <c r="A40" s="775" t="s">
        <v>54</v>
      </c>
      <c r="B40" s="776" t="s">
        <v>62</v>
      </c>
      <c r="C40" s="777">
        <v>1247.6099999999999</v>
      </c>
      <c r="D40" s="778">
        <v>162004730</v>
      </c>
      <c r="E40" s="779">
        <v>46003</v>
      </c>
      <c r="F40" s="780">
        <v>3184</v>
      </c>
      <c r="G40" s="781">
        <v>3133</v>
      </c>
    </row>
    <row r="41" spans="1:7" s="764" customFormat="1" ht="22.15" customHeight="1">
      <c r="A41" s="775" t="s">
        <v>54</v>
      </c>
      <c r="B41" s="776" t="s">
        <v>55</v>
      </c>
      <c r="C41" s="777">
        <v>2320.19</v>
      </c>
      <c r="D41" s="778">
        <v>162004728</v>
      </c>
      <c r="E41" s="779">
        <v>46002</v>
      </c>
      <c r="F41" s="780">
        <v>3113</v>
      </c>
      <c r="G41" s="781">
        <v>2975</v>
      </c>
    </row>
    <row r="42" spans="1:7" s="764" customFormat="1" ht="22.15" customHeight="1">
      <c r="A42" s="775" t="s">
        <v>54</v>
      </c>
      <c r="B42" s="776" t="s">
        <v>63</v>
      </c>
      <c r="C42" s="777">
        <v>1551.15</v>
      </c>
      <c r="D42" s="778">
        <v>162004728</v>
      </c>
      <c r="E42" s="779">
        <v>46002</v>
      </c>
      <c r="F42" s="780">
        <v>4075</v>
      </c>
      <c r="G42" s="781">
        <v>3220</v>
      </c>
    </row>
    <row r="43" spans="1:7" s="764" customFormat="1" ht="22.15" customHeight="1">
      <c r="A43" s="775" t="s">
        <v>70</v>
      </c>
      <c r="B43" s="776" t="s">
        <v>71</v>
      </c>
      <c r="C43" s="777">
        <v>3920.9</v>
      </c>
      <c r="D43" s="778">
        <v>151001029</v>
      </c>
      <c r="E43" s="779">
        <v>46003</v>
      </c>
      <c r="F43" s="780">
        <v>4046</v>
      </c>
      <c r="G43" s="781">
        <v>3814</v>
      </c>
    </row>
    <row r="44" spans="1:7" s="764" customFormat="1" ht="22.15" customHeight="1">
      <c r="A44" s="775" t="s">
        <v>70</v>
      </c>
      <c r="B44" s="776" t="s">
        <v>71</v>
      </c>
      <c r="C44" s="777">
        <v>3874.05</v>
      </c>
      <c r="D44" s="778">
        <v>161006031</v>
      </c>
      <c r="E44" s="779">
        <v>46005</v>
      </c>
      <c r="F44" s="780">
        <v>4079</v>
      </c>
      <c r="G44" s="781">
        <v>2515</v>
      </c>
    </row>
    <row r="45" spans="1:7" s="764" customFormat="1" ht="22.15" customHeight="1">
      <c r="A45" s="775" t="s">
        <v>70</v>
      </c>
      <c r="B45" s="776" t="s">
        <v>71</v>
      </c>
      <c r="C45" s="777">
        <v>4030.65</v>
      </c>
      <c r="D45" s="778">
        <v>161006032</v>
      </c>
      <c r="E45" s="779">
        <v>46006</v>
      </c>
      <c r="F45" s="780">
        <v>3948</v>
      </c>
      <c r="G45" s="781">
        <v>2806</v>
      </c>
    </row>
    <row r="46" spans="1:7" s="764" customFormat="1" ht="22.15" customHeight="1">
      <c r="A46" s="775" t="s">
        <v>67</v>
      </c>
      <c r="B46" s="776" t="s">
        <v>69</v>
      </c>
      <c r="C46" s="777">
        <v>4702.57</v>
      </c>
      <c r="D46" s="778">
        <v>151000217</v>
      </c>
      <c r="E46" s="779">
        <v>46007</v>
      </c>
      <c r="F46" s="780">
        <v>4387</v>
      </c>
      <c r="G46" s="781">
        <v>3470</v>
      </c>
    </row>
    <row r="47" spans="1:7" s="764" customFormat="1" ht="22.15" customHeight="1">
      <c r="A47" s="775" t="s">
        <v>70</v>
      </c>
      <c r="B47" s="776" t="s">
        <v>71</v>
      </c>
      <c r="C47" s="777">
        <v>3917.88</v>
      </c>
      <c r="D47" s="778">
        <v>151001034</v>
      </c>
      <c r="E47" s="779">
        <v>46007</v>
      </c>
      <c r="F47" s="780">
        <v>3785</v>
      </c>
      <c r="G47" s="781">
        <v>3183</v>
      </c>
    </row>
    <row r="48" spans="1:7" s="764" customFormat="1" ht="22.15" customHeight="1">
      <c r="A48" s="775" t="s">
        <v>60</v>
      </c>
      <c r="B48" s="776" t="s">
        <v>61</v>
      </c>
      <c r="C48" s="777">
        <v>3644.91</v>
      </c>
      <c r="D48" s="778">
        <v>162000630</v>
      </c>
      <c r="E48" s="779">
        <v>46005</v>
      </c>
      <c r="F48" s="780">
        <v>4043</v>
      </c>
      <c r="G48" s="781">
        <v>2492</v>
      </c>
    </row>
    <row r="49" spans="1:7" s="764" customFormat="1" ht="22.15" customHeight="1">
      <c r="A49" s="775" t="s">
        <v>60</v>
      </c>
      <c r="B49" s="776" t="s">
        <v>61</v>
      </c>
      <c r="C49" s="777">
        <v>63.95</v>
      </c>
      <c r="D49" s="778">
        <v>162000182</v>
      </c>
      <c r="E49" s="779" t="s">
        <v>73</v>
      </c>
      <c r="F49" s="782">
        <v>4165</v>
      </c>
      <c r="G49" s="781">
        <v>2942</v>
      </c>
    </row>
    <row r="50" spans="1:7" s="764" customFormat="1" ht="22.15" customHeight="1">
      <c r="A50" s="775" t="s">
        <v>54</v>
      </c>
      <c r="B50" s="776" t="s">
        <v>62</v>
      </c>
      <c r="C50" s="777">
        <v>1555.8</v>
      </c>
      <c r="D50" s="778">
        <v>142000268</v>
      </c>
      <c r="E50" s="779">
        <v>46008</v>
      </c>
      <c r="F50" s="783">
        <v>3778</v>
      </c>
      <c r="G50" s="781">
        <v>3536</v>
      </c>
    </row>
    <row r="51" spans="1:7" s="764" customFormat="1" ht="22.15" customHeight="1">
      <c r="A51" s="775" t="s">
        <v>54</v>
      </c>
      <c r="B51" s="776" t="s">
        <v>56</v>
      </c>
      <c r="C51" s="777">
        <v>2379.19</v>
      </c>
      <c r="D51" s="778">
        <v>142000268</v>
      </c>
      <c r="E51" s="779">
        <v>46008</v>
      </c>
      <c r="F51" s="783">
        <v>4201</v>
      </c>
      <c r="G51" s="781">
        <v>3589</v>
      </c>
    </row>
    <row r="52" spans="1:7" s="764" customFormat="1" ht="22.15" customHeight="1">
      <c r="A52" s="775" t="s">
        <v>65</v>
      </c>
      <c r="B52" s="776" t="s">
        <v>72</v>
      </c>
      <c r="C52" s="777">
        <v>4105.2</v>
      </c>
      <c r="D52" s="778">
        <v>161016579</v>
      </c>
      <c r="E52" s="779">
        <v>46009</v>
      </c>
      <c r="F52" s="780">
        <v>3421</v>
      </c>
      <c r="G52" s="781">
        <v>2908</v>
      </c>
    </row>
    <row r="53" spans="1:7" s="764" customFormat="1" ht="22.15" customHeight="1">
      <c r="A53" s="775" t="s">
        <v>65</v>
      </c>
      <c r="B53" s="776" t="s">
        <v>72</v>
      </c>
      <c r="C53" s="777">
        <v>4171.1499999999996</v>
      </c>
      <c r="D53" s="778">
        <v>161016580</v>
      </c>
      <c r="E53" s="779">
        <v>46009</v>
      </c>
      <c r="F53" s="780">
        <v>3443</v>
      </c>
      <c r="G53" s="781">
        <v>3534</v>
      </c>
    </row>
    <row r="54" spans="1:7" s="764" customFormat="1" ht="22.15" customHeight="1">
      <c r="A54" s="775" t="s">
        <v>54</v>
      </c>
      <c r="B54" s="776" t="s">
        <v>55</v>
      </c>
      <c r="C54" s="777">
        <v>2329.15</v>
      </c>
      <c r="D54" s="778">
        <v>162004756</v>
      </c>
      <c r="E54" s="779">
        <v>46010</v>
      </c>
      <c r="F54" s="783">
        <v>3771</v>
      </c>
      <c r="G54" s="781">
        <v>3239</v>
      </c>
    </row>
    <row r="55" spans="1:7" s="764" customFormat="1" ht="22.15" customHeight="1">
      <c r="A55" s="775" t="s">
        <v>54</v>
      </c>
      <c r="B55" s="776" t="s">
        <v>63</v>
      </c>
      <c r="C55" s="777">
        <v>1499.3</v>
      </c>
      <c r="D55" s="778">
        <v>162004756</v>
      </c>
      <c r="E55" s="779">
        <v>46010</v>
      </c>
      <c r="F55" s="783">
        <v>3986</v>
      </c>
      <c r="G55" s="781">
        <v>2849</v>
      </c>
    </row>
    <row r="56" spans="1:7" s="764" customFormat="1" ht="22.15" customHeight="1">
      <c r="A56" s="775" t="s">
        <v>54</v>
      </c>
      <c r="B56" s="776" t="s">
        <v>62</v>
      </c>
      <c r="C56" s="777">
        <v>2445.9</v>
      </c>
      <c r="D56" s="778">
        <v>142000270</v>
      </c>
      <c r="E56" s="779">
        <v>46010</v>
      </c>
      <c r="F56" s="783">
        <v>3778</v>
      </c>
      <c r="G56" s="781">
        <v>3339</v>
      </c>
    </row>
    <row r="57" spans="1:7" s="764" customFormat="1" ht="22.15" customHeight="1">
      <c r="A57" s="775" t="s">
        <v>54</v>
      </c>
      <c r="B57" s="776" t="s">
        <v>63</v>
      </c>
      <c r="C57" s="777">
        <v>1680.66</v>
      </c>
      <c r="D57" s="778">
        <v>142000270</v>
      </c>
      <c r="E57" s="779">
        <v>46010</v>
      </c>
      <c r="F57" s="783">
        <v>3986</v>
      </c>
      <c r="G57" s="781">
        <v>2768</v>
      </c>
    </row>
    <row r="58" spans="1:7" s="764" customFormat="1" ht="22.15" customHeight="1">
      <c r="A58" s="775" t="s">
        <v>54</v>
      </c>
      <c r="B58" s="776" t="s">
        <v>55</v>
      </c>
      <c r="C58" s="777">
        <v>2466.64</v>
      </c>
      <c r="D58" s="778">
        <v>142000271</v>
      </c>
      <c r="E58" s="779">
        <v>46010</v>
      </c>
      <c r="F58" s="783">
        <v>3771</v>
      </c>
      <c r="G58" s="781">
        <v>3066</v>
      </c>
    </row>
    <row r="59" spans="1:7" s="764" customFormat="1" ht="22.15" customHeight="1">
      <c r="A59" s="775" t="s">
        <v>54</v>
      </c>
      <c r="B59" s="776" t="s">
        <v>63</v>
      </c>
      <c r="C59" s="777">
        <v>1627.81</v>
      </c>
      <c r="D59" s="778">
        <v>142000271</v>
      </c>
      <c r="E59" s="779">
        <v>46010</v>
      </c>
      <c r="F59" s="783">
        <v>3986</v>
      </c>
      <c r="G59" s="781">
        <v>2972</v>
      </c>
    </row>
    <row r="60" spans="1:7" s="764" customFormat="1" ht="22.15" customHeight="1">
      <c r="A60" s="775" t="s">
        <v>54</v>
      </c>
      <c r="B60" s="776" t="s">
        <v>55</v>
      </c>
      <c r="C60" s="777">
        <v>1906.77</v>
      </c>
      <c r="D60" s="778">
        <v>162004763</v>
      </c>
      <c r="E60" s="779">
        <v>46013</v>
      </c>
      <c r="F60" s="783">
        <v>3771</v>
      </c>
      <c r="G60" s="784">
        <v>2611.2584975624941</v>
      </c>
    </row>
    <row r="61" spans="1:7" s="764" customFormat="1" ht="22.15" customHeight="1">
      <c r="A61" s="775" t="s">
        <v>54</v>
      </c>
      <c r="B61" s="776" t="s">
        <v>63</v>
      </c>
      <c r="C61" s="777">
        <v>2043.69</v>
      </c>
      <c r="D61" s="778">
        <v>162004763</v>
      </c>
      <c r="E61" s="779">
        <v>46013</v>
      </c>
      <c r="F61" s="783">
        <v>3986</v>
      </c>
      <c r="G61" s="784">
        <v>2569.4245888644227</v>
      </c>
    </row>
    <row r="62" spans="1:7" s="764" customFormat="1" ht="22.15" customHeight="1">
      <c r="A62" s="775" t="s">
        <v>65</v>
      </c>
      <c r="B62" s="776" t="s">
        <v>72</v>
      </c>
      <c r="C62" s="777">
        <v>4234.67</v>
      </c>
      <c r="D62" s="778">
        <v>151001528</v>
      </c>
      <c r="E62" s="779">
        <v>46013</v>
      </c>
      <c r="F62" s="783">
        <v>3507</v>
      </c>
      <c r="G62" s="784">
        <v>3201.4808455557886</v>
      </c>
    </row>
    <row r="63" spans="1:7" s="764" customFormat="1" ht="22.15" customHeight="1">
      <c r="A63" s="775" t="s">
        <v>65</v>
      </c>
      <c r="B63" s="776" t="s">
        <v>72</v>
      </c>
      <c r="C63" s="777">
        <v>4316.1499999999996</v>
      </c>
      <c r="D63" s="778">
        <v>161016585</v>
      </c>
      <c r="E63" s="779">
        <v>46014</v>
      </c>
      <c r="F63" s="783">
        <v>3507</v>
      </c>
      <c r="G63" s="784">
        <v>3325.7497486921952</v>
      </c>
    </row>
    <row r="64" spans="1:7" s="764" customFormat="1" ht="22.15" customHeight="1">
      <c r="A64" s="775" t="s">
        <v>54</v>
      </c>
      <c r="B64" s="776" t="s">
        <v>62</v>
      </c>
      <c r="C64" s="777">
        <v>2442.08</v>
      </c>
      <c r="D64" s="778">
        <v>162004772</v>
      </c>
      <c r="E64" s="779">
        <v>46015</v>
      </c>
      <c r="F64" s="783">
        <v>3778</v>
      </c>
      <c r="G64" s="784">
        <v>2967.3357146341468</v>
      </c>
    </row>
    <row r="65" spans="1:7" s="764" customFormat="1" ht="22.15" customHeight="1">
      <c r="A65" s="775" t="s">
        <v>54</v>
      </c>
      <c r="B65" s="776" t="s">
        <v>63</v>
      </c>
      <c r="C65" s="777">
        <v>1595.52</v>
      </c>
      <c r="D65" s="778">
        <v>162004772</v>
      </c>
      <c r="E65" s="779">
        <v>46015</v>
      </c>
      <c r="F65" s="783">
        <v>3986</v>
      </c>
      <c r="G65" s="784">
        <v>2968.2740765489534</v>
      </c>
    </row>
    <row r="66" spans="1:7" s="764" customFormat="1" ht="22.15" customHeight="1">
      <c r="A66" s="775" t="s">
        <v>70</v>
      </c>
      <c r="B66" s="776" t="s">
        <v>71</v>
      </c>
      <c r="C66" s="777">
        <v>3426.98</v>
      </c>
      <c r="D66" s="778">
        <v>151001044</v>
      </c>
      <c r="E66" s="779">
        <v>46016</v>
      </c>
      <c r="F66" s="783">
        <v>3703</v>
      </c>
      <c r="G66" s="784">
        <v>3224.4013931813383</v>
      </c>
    </row>
    <row r="67" spans="1:7" s="764" customFormat="1" ht="22.15" customHeight="1">
      <c r="A67" s="775" t="s">
        <v>70</v>
      </c>
      <c r="B67" s="776" t="s">
        <v>71</v>
      </c>
      <c r="C67" s="777">
        <v>3361.01</v>
      </c>
      <c r="D67" s="778">
        <v>161006043</v>
      </c>
      <c r="E67" s="779">
        <v>46018</v>
      </c>
      <c r="F67" s="783">
        <v>3703</v>
      </c>
      <c r="G67" s="784">
        <v>3798.7735615217166</v>
      </c>
    </row>
    <row r="68" spans="1:7" s="764" customFormat="1" ht="22.15" customHeight="1">
      <c r="A68" s="775" t="s">
        <v>54</v>
      </c>
      <c r="B68" s="776" t="s">
        <v>55</v>
      </c>
      <c r="C68" s="777">
        <v>1570.74</v>
      </c>
      <c r="D68" s="778">
        <v>162004781</v>
      </c>
      <c r="E68" s="779">
        <v>46018</v>
      </c>
      <c r="F68" s="783">
        <v>3771</v>
      </c>
      <c r="G68" s="784">
        <v>3233.5792077498154</v>
      </c>
    </row>
    <row r="69" spans="1:7" s="764" customFormat="1" ht="22.15" customHeight="1">
      <c r="A69" s="775" t="s">
        <v>54</v>
      </c>
      <c r="B69" s="776" t="s">
        <v>63</v>
      </c>
      <c r="C69" s="777">
        <v>2322.6999999999998</v>
      </c>
      <c r="D69" s="778">
        <v>162004781</v>
      </c>
      <c r="E69" s="779">
        <v>46018</v>
      </c>
      <c r="F69" s="783">
        <v>3986</v>
      </c>
      <c r="G69" s="784">
        <v>2844.334894654904</v>
      </c>
    </row>
    <row r="70" spans="1:7" s="764" customFormat="1" ht="22.15" customHeight="1">
      <c r="A70" s="775" t="s">
        <v>54</v>
      </c>
      <c r="B70" s="776" t="s">
        <v>55</v>
      </c>
      <c r="C70" s="777">
        <v>2536.08</v>
      </c>
      <c r="D70" s="778">
        <v>162004792</v>
      </c>
      <c r="E70" s="779">
        <v>46386</v>
      </c>
      <c r="F70" s="783">
        <v>3771</v>
      </c>
      <c r="G70" s="784">
        <v>2337</v>
      </c>
    </row>
    <row r="71" spans="1:7" s="764" customFormat="1" ht="22.15" customHeight="1">
      <c r="A71" s="775" t="s">
        <v>54</v>
      </c>
      <c r="B71" s="776" t="s">
        <v>56</v>
      </c>
      <c r="C71" s="777">
        <v>1189.82</v>
      </c>
      <c r="D71" s="778">
        <v>162004792</v>
      </c>
      <c r="E71" s="779">
        <v>46386</v>
      </c>
      <c r="F71" s="783">
        <v>4201</v>
      </c>
      <c r="G71" s="784">
        <v>2650</v>
      </c>
    </row>
    <row r="72" spans="1:7" s="764" customFormat="1" ht="22.15" customHeight="1">
      <c r="A72" s="775" t="s">
        <v>74</v>
      </c>
      <c r="B72" s="776" t="s">
        <v>75</v>
      </c>
      <c r="C72" s="777">
        <v>4210.7700000000004</v>
      </c>
      <c r="D72" s="778">
        <v>162001698</v>
      </c>
      <c r="E72" s="779">
        <v>45993</v>
      </c>
      <c r="F72" s="780">
        <v>3390</v>
      </c>
      <c r="G72" s="781">
        <v>2776</v>
      </c>
    </row>
    <row r="73" spans="1:7" s="764" customFormat="1" ht="22.15" customHeight="1">
      <c r="A73" s="775" t="s">
        <v>76</v>
      </c>
      <c r="B73" s="776" t="s">
        <v>77</v>
      </c>
      <c r="C73" s="777">
        <v>3897.22</v>
      </c>
      <c r="D73" s="778">
        <v>162001699</v>
      </c>
      <c r="E73" s="779">
        <v>45994</v>
      </c>
      <c r="F73" s="784">
        <v>5317.3455828921424</v>
      </c>
      <c r="G73" s="784">
        <v>3347.3897453271029</v>
      </c>
    </row>
    <row r="74" spans="1:7" s="764" customFormat="1" ht="22.15" customHeight="1">
      <c r="A74" s="775" t="s">
        <v>79</v>
      </c>
      <c r="B74" s="776" t="s">
        <v>80</v>
      </c>
      <c r="C74" s="777">
        <v>66.25</v>
      </c>
      <c r="D74" s="778">
        <v>162001678</v>
      </c>
      <c r="E74" s="779" t="s">
        <v>78</v>
      </c>
      <c r="F74" s="784">
        <v>5361.2217349449138</v>
      </c>
      <c r="G74" s="784">
        <v>3873.1097813254914</v>
      </c>
    </row>
    <row r="75" spans="1:7" s="764" customFormat="1" ht="22.15" customHeight="1">
      <c r="A75" s="775" t="s">
        <v>76</v>
      </c>
      <c r="B75" s="776" t="s">
        <v>77</v>
      </c>
      <c r="C75" s="777">
        <v>3897.07</v>
      </c>
      <c r="D75" s="778">
        <v>162001700</v>
      </c>
      <c r="E75" s="779">
        <v>45994</v>
      </c>
      <c r="F75" s="784">
        <v>4261.7793586748776</v>
      </c>
      <c r="G75" s="784">
        <v>3651.3558815527886</v>
      </c>
    </row>
    <row r="76" spans="1:7" s="764" customFormat="1" ht="22.15" customHeight="1">
      <c r="A76" s="775" t="s">
        <v>76</v>
      </c>
      <c r="B76" s="776" t="s">
        <v>77</v>
      </c>
      <c r="C76" s="777">
        <v>3732.58</v>
      </c>
      <c r="D76" s="778">
        <v>162001701</v>
      </c>
      <c r="E76" s="779">
        <v>45995</v>
      </c>
      <c r="F76" s="784">
        <v>5064.2573612684009</v>
      </c>
      <c r="G76" s="784">
        <v>3630.6769783107402</v>
      </c>
    </row>
    <row r="77" spans="1:7" s="764" customFormat="1" ht="22.15" customHeight="1">
      <c r="A77" s="775" t="s">
        <v>76</v>
      </c>
      <c r="B77" s="776" t="s">
        <v>77</v>
      </c>
      <c r="C77" s="777">
        <v>3743.3</v>
      </c>
      <c r="D77" s="778">
        <v>162001704</v>
      </c>
      <c r="E77" s="779">
        <v>45998</v>
      </c>
      <c r="F77" s="784">
        <v>3860.6041009741193</v>
      </c>
      <c r="G77" s="784">
        <v>3673.9895873949577</v>
      </c>
    </row>
    <row r="78" spans="1:7" s="764" customFormat="1" ht="22.15" customHeight="1">
      <c r="A78" s="775" t="s">
        <v>76</v>
      </c>
      <c r="B78" s="776" t="s">
        <v>77</v>
      </c>
      <c r="C78" s="777">
        <v>3927.6</v>
      </c>
      <c r="D78" s="778">
        <v>162001705</v>
      </c>
      <c r="E78" s="779">
        <v>46001</v>
      </c>
      <c r="F78" s="784">
        <v>5020.7470146247033</v>
      </c>
      <c r="G78" s="784">
        <v>3406.5865090507264</v>
      </c>
    </row>
    <row r="79" spans="1:7" s="764" customFormat="1" ht="22.15" customHeight="1">
      <c r="A79" s="775" t="s">
        <v>83</v>
      </c>
      <c r="B79" s="776" t="s">
        <v>84</v>
      </c>
      <c r="C79" s="777">
        <v>4122.68</v>
      </c>
      <c r="D79" s="778">
        <v>451000018</v>
      </c>
      <c r="E79" s="779">
        <v>46012</v>
      </c>
      <c r="F79" s="780">
        <v>4450</v>
      </c>
      <c r="G79" s="784">
        <v>3094.9879699248122</v>
      </c>
    </row>
    <row r="80" spans="1:7" s="764" customFormat="1" ht="22.15" customHeight="1">
      <c r="A80" s="775" t="s">
        <v>83</v>
      </c>
      <c r="B80" s="776" t="s">
        <v>84</v>
      </c>
      <c r="C80" s="777">
        <v>4016.55</v>
      </c>
      <c r="D80" s="778">
        <v>461000017</v>
      </c>
      <c r="E80" s="779">
        <v>46015</v>
      </c>
      <c r="F80" s="780">
        <v>4450</v>
      </c>
      <c r="G80" s="784">
        <v>3172.2460160219243</v>
      </c>
    </row>
    <row r="81" spans="2:7" s="715" customFormat="1" ht="21" customHeight="1">
      <c r="B81" s="785"/>
      <c r="C81" s="786">
        <f>SUM(C4:C80)</f>
        <v>428544.47000000073</v>
      </c>
      <c r="D81" s="787"/>
      <c r="E81" s="788"/>
      <c r="F81" s="789">
        <f>SUMPRODUCT($C$4:$C$80,F4:F80)/($C$81)</f>
        <v>3945.4986920846586</v>
      </c>
      <c r="G81" s="789">
        <f>SUMPRODUCT($C$4:$C$80,G4:G80)/($C$81)</f>
        <v>3239.7340933116984</v>
      </c>
    </row>
    <row r="82" spans="2:7" s="715" customFormat="1">
      <c r="B82" s="762"/>
      <c r="C82" s="762"/>
      <c r="D82" s="790"/>
      <c r="E82" s="790"/>
      <c r="F82" s="791"/>
      <c r="G82" s="792"/>
    </row>
    <row r="83" spans="2:7" s="727" customFormat="1">
      <c r="C83" s="715"/>
      <c r="D83" s="715"/>
      <c r="E83" s="715"/>
      <c r="F83" s="791"/>
      <c r="G83" s="791"/>
    </row>
    <row r="84" spans="2:7" s="715" customFormat="1">
      <c r="B84" s="731" t="s">
        <v>92</v>
      </c>
      <c r="F84" s="791"/>
      <c r="G84" s="791"/>
    </row>
    <row r="85" spans="2:7" s="715" customFormat="1">
      <c r="B85" s="740" t="s">
        <v>94</v>
      </c>
      <c r="F85" s="791"/>
      <c r="G85" s="791"/>
    </row>
    <row r="86" spans="2:7">
      <c r="B86" s="740" t="s">
        <v>95</v>
      </c>
      <c r="C86" s="715"/>
      <c r="D86" s="715"/>
      <c r="E86" s="715"/>
      <c r="F86" s="791"/>
      <c r="G86" s="791"/>
    </row>
    <row r="87" spans="2:7">
      <c r="B87" s="740" t="s">
        <v>91</v>
      </c>
      <c r="C87" s="715"/>
      <c r="D87" s="715"/>
      <c r="E87" s="715"/>
      <c r="F87" s="791"/>
      <c r="G87" s="791"/>
    </row>
    <row r="88" spans="2:7">
      <c r="B88" s="740" t="s">
        <v>93</v>
      </c>
    </row>
    <row r="89" spans="2:7">
      <c r="B89" s="715"/>
    </row>
  </sheetData>
  <mergeCells count="2">
    <mergeCell ref="B1:G1"/>
    <mergeCell ref="A3:A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S37"/>
  <sheetViews>
    <sheetView topLeftCell="A9" zoomScale="60" zoomScaleNormal="60" workbookViewId="0">
      <selection activeCell="C93" sqref="C93"/>
    </sheetView>
  </sheetViews>
  <sheetFormatPr defaultColWidth="10.42578125" defaultRowHeight="15"/>
  <cols>
    <col min="1" max="1" width="6" style="13" customWidth="1"/>
    <col min="2" max="2" width="4.7109375" style="13" customWidth="1"/>
    <col min="3" max="3" width="7.42578125" style="13" customWidth="1"/>
    <col min="4" max="4" width="36.28515625" style="13" customWidth="1"/>
    <col min="5" max="5" width="17.7109375" style="13" customWidth="1"/>
    <col min="6" max="6" width="9.28515625" style="13" customWidth="1"/>
    <col min="7" max="7" width="15.140625" style="13" customWidth="1"/>
    <col min="8" max="9" width="11" style="13" customWidth="1"/>
    <col min="10" max="10" width="13.7109375" style="13" customWidth="1"/>
    <col min="11" max="11" width="10" style="13" customWidth="1"/>
    <col min="12" max="12" width="11" style="13" customWidth="1"/>
    <col min="13" max="13" width="11.7109375" style="13" customWidth="1"/>
    <col min="14" max="15" width="11" style="13" customWidth="1"/>
    <col min="16" max="16" width="12.140625" style="13" customWidth="1"/>
    <col min="17" max="17" width="11.85546875" style="13" customWidth="1"/>
    <col min="18" max="18" width="11" style="13" customWidth="1"/>
    <col min="19" max="19" width="13.7109375" style="360" customWidth="1"/>
    <col min="20" max="20" width="34.28515625" style="13" bestFit="1" customWidth="1"/>
    <col min="21" max="21" width="12.140625" style="13" bestFit="1" customWidth="1"/>
    <col min="22" max="22" width="5.42578125" style="13" bestFit="1" customWidth="1"/>
    <col min="23" max="23" width="11.28515625" style="13" customWidth="1"/>
    <col min="24" max="24" width="11.42578125" style="13" customWidth="1"/>
    <col min="25" max="16384" width="10.42578125" style="13"/>
  </cols>
  <sheetData>
    <row r="2" spans="1:45" ht="15.75">
      <c r="C2" s="13" t="s">
        <v>0</v>
      </c>
      <c r="U2" s="89"/>
    </row>
    <row r="3" spans="1:45" ht="21">
      <c r="C3" s="493" t="s">
        <v>1</v>
      </c>
      <c r="D3" s="493"/>
      <c r="E3" s="493"/>
      <c r="F3" s="494">
        <v>45992</v>
      </c>
      <c r="G3" s="494"/>
      <c r="J3" s="13" t="s">
        <v>2</v>
      </c>
      <c r="K3" s="58"/>
      <c r="M3" s="13" t="s">
        <v>3</v>
      </c>
      <c r="N3" s="13">
        <f>-N6+O6</f>
        <v>31</v>
      </c>
    </row>
    <row r="4" spans="1:45" ht="21">
      <c r="C4" s="14"/>
      <c r="D4" s="14"/>
      <c r="E4" s="14"/>
      <c r="F4" s="15"/>
      <c r="G4" s="15"/>
      <c r="H4" s="21"/>
      <c r="K4" s="58"/>
    </row>
    <row r="5" spans="1:45" ht="21">
      <c r="C5" s="17" t="s">
        <v>4</v>
      </c>
      <c r="D5" s="14"/>
      <c r="E5" s="18" t="s">
        <v>41</v>
      </c>
      <c r="F5" s="93" t="s">
        <v>5</v>
      </c>
      <c r="H5" s="192" t="s">
        <v>42</v>
      </c>
      <c r="I5" s="21"/>
      <c r="J5" s="21"/>
      <c r="K5" s="21"/>
      <c r="L5" s="59" t="s">
        <v>6</v>
      </c>
      <c r="M5" s="60">
        <f>F3</f>
        <v>45992</v>
      </c>
    </row>
    <row r="6" spans="1:45" ht="27" customHeight="1">
      <c r="H6" s="21"/>
      <c r="I6" s="21"/>
      <c r="J6" s="21"/>
      <c r="K6" s="216"/>
      <c r="L6" s="215"/>
      <c r="N6" s="61">
        <f>EOMONTH(F3,-1)</f>
        <v>45991</v>
      </c>
      <c r="O6" s="61">
        <f>EOMONTH(F3,0)</f>
        <v>46022</v>
      </c>
    </row>
    <row r="7" spans="1:45" ht="23.25" customHeight="1" thickBot="1">
      <c r="B7" s="19" t="s">
        <v>7</v>
      </c>
      <c r="C7" s="20" t="s">
        <v>8</v>
      </c>
      <c r="I7" s="21"/>
      <c r="J7" s="21"/>
      <c r="K7" s="21"/>
      <c r="M7" s="58"/>
      <c r="O7" s="58"/>
    </row>
    <row r="8" spans="1:45" ht="25.9" customHeight="1" thickBot="1">
      <c r="C8" s="495" t="s">
        <v>9</v>
      </c>
      <c r="D8" s="497" t="s">
        <v>10</v>
      </c>
      <c r="E8" s="499" t="s">
        <v>11</v>
      </c>
      <c r="F8" s="500"/>
      <c r="G8" s="500"/>
      <c r="H8" s="500"/>
      <c r="I8" s="501"/>
      <c r="J8" s="505" t="s">
        <v>12</v>
      </c>
      <c r="K8" s="506"/>
      <c r="L8" s="506"/>
      <c r="M8" s="506"/>
      <c r="N8" s="507"/>
      <c r="O8" s="499" t="s">
        <v>13</v>
      </c>
      <c r="P8" s="500"/>
      <c r="Q8" s="500"/>
      <c r="R8" s="500"/>
      <c r="S8" s="501"/>
    </row>
    <row r="9" spans="1:45" ht="93" customHeight="1" thickBot="1">
      <c r="C9" s="496"/>
      <c r="D9" s="498"/>
      <c r="E9" s="94" t="s">
        <v>14</v>
      </c>
      <c r="F9" s="95" t="s">
        <v>15</v>
      </c>
      <c r="G9" s="96" t="s">
        <v>16</v>
      </c>
      <c r="H9" s="96" t="s">
        <v>17</v>
      </c>
      <c r="I9" s="106" t="s">
        <v>18</v>
      </c>
      <c r="J9" s="128" t="s">
        <v>19</v>
      </c>
      <c r="K9" s="129" t="s">
        <v>15</v>
      </c>
      <c r="L9" s="130" t="s">
        <v>16</v>
      </c>
      <c r="M9" s="130" t="s">
        <v>17</v>
      </c>
      <c r="N9" s="131" t="s">
        <v>18</v>
      </c>
      <c r="O9" s="22" t="s">
        <v>19</v>
      </c>
      <c r="P9" s="24" t="s">
        <v>15</v>
      </c>
      <c r="Q9" s="24" t="s">
        <v>16</v>
      </c>
      <c r="R9" s="24" t="s">
        <v>17</v>
      </c>
      <c r="S9" s="361" t="s">
        <v>18</v>
      </c>
      <c r="U9" s="342"/>
      <c r="V9" s="342"/>
      <c r="W9" s="342"/>
      <c r="X9" s="342"/>
      <c r="Y9" s="342"/>
      <c r="Z9" s="342"/>
      <c r="AA9" s="342"/>
      <c r="AB9" s="342"/>
      <c r="AC9" s="342"/>
    </row>
    <row r="10" spans="1:45" s="133" customFormat="1" ht="33.6" customHeight="1">
      <c r="A10" s="132"/>
      <c r="C10" s="134">
        <v>1</v>
      </c>
      <c r="D10" s="135" t="s">
        <v>20</v>
      </c>
      <c r="E10" s="27">
        <v>203832.62000000046</v>
      </c>
      <c r="F10" s="28"/>
      <c r="G10" s="136">
        <v>3875.0458002543492</v>
      </c>
      <c r="H10" s="136">
        <v>3472.6418770516384</v>
      </c>
      <c r="I10" s="193">
        <v>3125.2077280550125</v>
      </c>
      <c r="J10" s="468">
        <v>199668.49999999997</v>
      </c>
      <c r="K10" s="469"/>
      <c r="L10" s="469">
        <v>3934.9714274667749</v>
      </c>
      <c r="M10" s="470">
        <v>3517.0755167920511</v>
      </c>
      <c r="N10" s="470">
        <v>3183.9749226912068</v>
      </c>
      <c r="O10" s="124">
        <f>E10+J10</f>
        <v>403501.12000000046</v>
      </c>
      <c r="P10" s="70">
        <f>((K10*J10)+(F10*E10))/O10</f>
        <v>0</v>
      </c>
      <c r="Q10" s="70">
        <f>((L10*J10)+(G10*E10))/O10</f>
        <v>3904.6993984824385</v>
      </c>
      <c r="R10" s="70">
        <f>((M10*J10)+(H10*E10))/O10</f>
        <v>3494.6294199771905</v>
      </c>
      <c r="S10" s="362">
        <f>((N10*J10)+(I10*E10))/O10</f>
        <v>3154.2880874904877</v>
      </c>
      <c r="T10" s="437"/>
      <c r="U10" s="442"/>
      <c r="V10" s="443"/>
      <c r="W10" s="444"/>
      <c r="X10" s="342"/>
      <c r="Z10" s="342"/>
      <c r="AA10" s="342"/>
      <c r="AB10" s="342"/>
      <c r="AC10" s="342"/>
      <c r="AD10" s="132"/>
      <c r="AM10" s="132"/>
      <c r="AN10" s="132"/>
      <c r="AO10" s="132"/>
      <c r="AP10" s="132"/>
      <c r="AQ10" s="132"/>
      <c r="AR10" s="132"/>
      <c r="AS10" s="132"/>
    </row>
    <row r="11" spans="1:45" s="133" customFormat="1" ht="33.6" customHeight="1">
      <c r="A11" s="132"/>
      <c r="C11" s="134">
        <v>2</v>
      </c>
      <c r="D11" s="137" t="s">
        <v>21</v>
      </c>
      <c r="E11" s="97">
        <v>0</v>
      </c>
      <c r="F11" s="31"/>
      <c r="G11" s="138">
        <v>0</v>
      </c>
      <c r="H11" s="138">
        <v>0</v>
      </c>
      <c r="I11" s="139">
        <v>0</v>
      </c>
      <c r="J11" s="471"/>
      <c r="K11" s="472"/>
      <c r="L11" s="473"/>
      <c r="M11" s="474"/>
      <c r="N11" s="475"/>
      <c r="O11" s="124"/>
      <c r="P11" s="70"/>
      <c r="Q11" s="70"/>
      <c r="R11" s="70"/>
      <c r="S11" s="362"/>
      <c r="T11" s="438"/>
      <c r="U11" s="442"/>
      <c r="V11" s="443"/>
      <c r="W11" s="444"/>
      <c r="X11" s="342"/>
      <c r="Z11" s="342"/>
      <c r="AA11" s="342"/>
      <c r="AB11" s="342"/>
      <c r="AC11" s="342"/>
      <c r="AD11" s="132"/>
      <c r="AM11" s="132"/>
      <c r="AN11" s="132"/>
      <c r="AO11" s="132"/>
      <c r="AP11" s="132"/>
      <c r="AQ11" s="132"/>
      <c r="AR11" s="132"/>
      <c r="AS11" s="132"/>
    </row>
    <row r="12" spans="1:45" s="133" customFormat="1" ht="33.6" customHeight="1" thickBot="1">
      <c r="A12" s="132"/>
      <c r="C12" s="134">
        <v>3</v>
      </c>
      <c r="D12" s="137" t="s">
        <v>22</v>
      </c>
      <c r="E12" s="98">
        <v>25043.35</v>
      </c>
      <c r="F12" s="31"/>
      <c r="G12" s="161">
        <v>4602.8612519540484</v>
      </c>
      <c r="H12" s="161">
        <v>4602.8612519540484</v>
      </c>
      <c r="I12" s="162">
        <v>4602.8612519540484</v>
      </c>
      <c r="J12" s="476"/>
      <c r="K12" s="477"/>
      <c r="L12" s="472"/>
      <c r="M12" s="472"/>
      <c r="N12" s="478"/>
      <c r="O12" s="124">
        <f>E12+J12</f>
        <v>25043.35</v>
      </c>
      <c r="P12" s="70">
        <f>((K12*J12)+(F12*E12))/O12</f>
        <v>0</v>
      </c>
      <c r="Q12" s="70">
        <f>((L12*J12)+(G12*E12))/O12</f>
        <v>4602.8612519540484</v>
      </c>
      <c r="R12" s="70">
        <f>((M12*J12)+(H12*E12))/O12</f>
        <v>4602.8612519540484</v>
      </c>
      <c r="S12" s="362">
        <f>((N12*J12)+(I12*E12))/O12</f>
        <v>4602.8612519540484</v>
      </c>
      <c r="T12" s="439"/>
      <c r="U12" s="445"/>
      <c r="V12" s="444"/>
      <c r="W12" s="444"/>
      <c r="X12" s="342"/>
      <c r="Z12" s="132"/>
      <c r="AA12" s="132"/>
      <c r="AB12" s="132"/>
      <c r="AC12" s="132"/>
      <c r="AD12" s="132"/>
      <c r="AM12" s="132"/>
      <c r="AN12" s="132"/>
      <c r="AO12" s="132"/>
      <c r="AP12" s="132"/>
      <c r="AQ12" s="132"/>
      <c r="AR12" s="132"/>
      <c r="AS12" s="132"/>
    </row>
    <row r="13" spans="1:45" s="133" customFormat="1" ht="38.450000000000003" customHeight="1" thickBot="1">
      <c r="C13" s="141"/>
      <c r="D13" s="142"/>
      <c r="E13" s="99">
        <f>SUM(E10:E12)</f>
        <v>228875.97000000047</v>
      </c>
      <c r="F13" s="100">
        <f>SUMPRODUCT(F10:F12,E10:E12)/E13</f>
        <v>0</v>
      </c>
      <c r="G13" s="100">
        <f>SUMPRODUCT(G10:G12,E10:E12)/E13</f>
        <v>3954.6825445238487</v>
      </c>
      <c r="H13" s="100">
        <f>SUMPRODUCT(H10:H12,E10:E12)/E13</f>
        <v>3596.3092038682635</v>
      </c>
      <c r="I13" s="109">
        <f>SUMPRODUCT(I10:I12,E10:E12)/E13</f>
        <v>3286.8909068427934</v>
      </c>
      <c r="J13" s="38">
        <f>SUM(J10:J12)</f>
        <v>199668.49999999997</v>
      </c>
      <c r="K13" s="38">
        <f>SUMPRODUCT(K10:K12,J10:J12)/J13</f>
        <v>0</v>
      </c>
      <c r="L13" s="39">
        <f>SUMPRODUCT(L10:L12,J10:J12)/J13</f>
        <v>3934.9714274667749</v>
      </c>
      <c r="M13" s="39">
        <f>SUMPRODUCT(M10:M12,J10:J12)/J13</f>
        <v>3517.0755167920511</v>
      </c>
      <c r="N13" s="76">
        <f>SUMPRODUCT(N10:N12,J10:J12)/J13</f>
        <v>3183.9749226912068</v>
      </c>
      <c r="O13" s="37">
        <f>SUM(O10:O12)</f>
        <v>428544.47000000044</v>
      </c>
      <c r="P13" s="39">
        <f>SUMPRODUCT(P10:P12,O10:O12)/O13</f>
        <v>0</v>
      </c>
      <c r="Q13" s="39">
        <f>SUMPRODUCT(Q10:Q12,O10:O12)/O13</f>
        <v>3945.4986920846595</v>
      </c>
      <c r="R13" s="39">
        <f>SUMPRODUCT(R10:R12,O10:O12)/O13</f>
        <v>3559.3924483026699</v>
      </c>
      <c r="S13" s="363">
        <f>SUMPRODUCT(S10:S12,O10:O12)/O13</f>
        <v>3238.9400368162333</v>
      </c>
      <c r="T13" s="440"/>
      <c r="U13" s="442"/>
      <c r="V13" s="444"/>
      <c r="W13" s="444"/>
      <c r="X13" s="342"/>
      <c r="Z13" s="132"/>
      <c r="AA13" s="132"/>
      <c r="AB13" s="132"/>
      <c r="AC13" s="132"/>
      <c r="AD13" s="132"/>
      <c r="AM13" s="132"/>
      <c r="AN13" s="132"/>
      <c r="AO13" s="132"/>
      <c r="AP13" s="132"/>
      <c r="AQ13" s="132"/>
      <c r="AR13" s="132"/>
      <c r="AS13" s="132"/>
    </row>
    <row r="14" spans="1:45" s="133" customFormat="1" ht="38.450000000000003" customHeight="1" thickBot="1">
      <c r="C14" s="143"/>
      <c r="D14" s="144" t="s">
        <v>23</v>
      </c>
      <c r="E14" s="101">
        <f>E13</f>
        <v>228875.97000000047</v>
      </c>
      <c r="F14" s="102">
        <f>F13</f>
        <v>0</v>
      </c>
      <c r="G14" s="103">
        <f>G13</f>
        <v>3954.6825445238487</v>
      </c>
      <c r="H14" s="103">
        <f>H13</f>
        <v>3596.3092038682635</v>
      </c>
      <c r="I14" s="110">
        <f>SUMPRODUCT(I13:I13,E13:E13)/E14</f>
        <v>3286.8909068427934</v>
      </c>
      <c r="J14" s="111">
        <f>SUM(J10:J12)</f>
        <v>199668.49999999997</v>
      </c>
      <c r="K14" s="43">
        <f>K13</f>
        <v>0</v>
      </c>
      <c r="L14" s="44">
        <f>L13</f>
        <v>3934.9714274667749</v>
      </c>
      <c r="M14" s="44">
        <f>M13</f>
        <v>3517.0755167920511</v>
      </c>
      <c r="N14" s="78">
        <f>SUMPRODUCT(N13:N13,J13:J13)/J14</f>
        <v>3183.9749226912068</v>
      </c>
      <c r="O14" s="42">
        <f>SUM(O10:O12)</f>
        <v>428544.47000000044</v>
      </c>
      <c r="P14" s="80">
        <f>P13</f>
        <v>0</v>
      </c>
      <c r="Q14" s="120">
        <f>Q13</f>
        <v>3945.4986920846595</v>
      </c>
      <c r="R14" s="44">
        <f>R13</f>
        <v>3559.3924483026699</v>
      </c>
      <c r="S14" s="364">
        <f>S13</f>
        <v>3238.9400368162333</v>
      </c>
      <c r="T14" s="438"/>
      <c r="U14" s="442"/>
      <c r="V14" s="444"/>
      <c r="W14" s="444"/>
      <c r="X14" s="342"/>
      <c r="Z14" s="132"/>
      <c r="AA14" s="132"/>
      <c r="AB14" s="132"/>
      <c r="AC14" s="132"/>
      <c r="AD14" s="132"/>
      <c r="AM14" s="132"/>
      <c r="AN14" s="132"/>
      <c r="AO14" s="132"/>
      <c r="AP14" s="132"/>
      <c r="AQ14" s="132"/>
      <c r="AR14" s="132"/>
      <c r="AS14" s="132"/>
    </row>
    <row r="15" spans="1:45" ht="30.6" customHeight="1" thickBot="1">
      <c r="C15" s="45"/>
      <c r="D15" s="46"/>
      <c r="E15" s="47"/>
      <c r="F15" s="47"/>
      <c r="G15" s="145"/>
      <c r="H15" s="47"/>
      <c r="I15" s="47"/>
      <c r="J15" s="112"/>
      <c r="K15" s="81"/>
      <c r="L15" s="146"/>
      <c r="M15" s="145"/>
      <c r="N15" s="146"/>
      <c r="O15" s="47"/>
      <c r="P15" s="81"/>
      <c r="S15" s="365"/>
      <c r="T15" s="439"/>
      <c r="U15" s="445"/>
      <c r="V15" s="446"/>
      <c r="W15" s="329"/>
      <c r="X15" s="342"/>
      <c r="Z15" s="21"/>
      <c r="AA15" s="21"/>
      <c r="AB15" s="21"/>
      <c r="AC15" s="21"/>
      <c r="AD15" s="21"/>
      <c r="AM15" s="21"/>
      <c r="AN15" s="21"/>
      <c r="AO15" s="21"/>
      <c r="AP15" s="21"/>
      <c r="AQ15" s="21"/>
      <c r="AR15" s="21"/>
      <c r="AS15" s="21"/>
    </row>
    <row r="16" spans="1:45" ht="24.75" customHeight="1" thickBot="1">
      <c r="B16" s="19" t="s">
        <v>24</v>
      </c>
      <c r="C16" s="48" t="s">
        <v>25</v>
      </c>
      <c r="D16" s="48"/>
      <c r="E16" s="20"/>
      <c r="F16" s="20"/>
      <c r="G16" s="20"/>
      <c r="H16" s="20"/>
      <c r="I16" s="20"/>
      <c r="J16" s="20"/>
      <c r="K16" s="502"/>
      <c r="L16" s="502"/>
      <c r="M16" s="47"/>
      <c r="N16" s="47"/>
      <c r="O16" s="47"/>
      <c r="P16" s="81"/>
      <c r="S16" s="534"/>
      <c r="T16" s="535"/>
      <c r="U16" s="536"/>
      <c r="V16" s="536"/>
      <c r="W16" s="536"/>
      <c r="X16" s="536"/>
      <c r="Y16" s="21"/>
      <c r="Z16" s="21"/>
      <c r="AA16" s="21"/>
      <c r="AB16" s="21"/>
      <c r="AC16" s="21"/>
      <c r="AD16" s="21"/>
      <c r="AM16" s="21"/>
      <c r="AN16" s="21"/>
      <c r="AO16" s="21"/>
      <c r="AP16" s="21"/>
      <c r="AQ16" s="21"/>
      <c r="AR16" s="21"/>
      <c r="AS16" s="21"/>
    </row>
    <row r="17" spans="3:45" ht="21" customHeight="1">
      <c r="C17" s="495" t="s">
        <v>9</v>
      </c>
      <c r="D17" s="510" t="s">
        <v>10</v>
      </c>
      <c r="E17" s="512" t="s">
        <v>43</v>
      </c>
      <c r="F17" s="512"/>
      <c r="G17" s="512"/>
      <c r="H17" s="512"/>
      <c r="I17" s="512"/>
      <c r="J17" s="512"/>
      <c r="K17" s="512"/>
      <c r="L17" s="512"/>
      <c r="M17" s="512"/>
      <c r="N17" s="512"/>
      <c r="O17" s="512"/>
      <c r="Q17" s="21"/>
      <c r="R17" s="194"/>
      <c r="S17" s="460"/>
      <c r="T17" s="460"/>
      <c r="U17" s="461"/>
      <c r="V17" s="115"/>
      <c r="W17" s="195"/>
      <c r="X17" s="196"/>
      <c r="Y17" s="21"/>
      <c r="Z17" s="21"/>
      <c r="AA17" s="21"/>
      <c r="AB17" s="21"/>
      <c r="AC17" s="21"/>
      <c r="AD17" s="21"/>
      <c r="AM17" s="21"/>
      <c r="AN17" s="21"/>
      <c r="AO17" s="21"/>
      <c r="AP17" s="21"/>
      <c r="AQ17" s="21"/>
      <c r="AR17" s="21"/>
      <c r="AS17" s="21"/>
    </row>
    <row r="18" spans="3:45" ht="75">
      <c r="C18" s="509"/>
      <c r="D18" s="511"/>
      <c r="E18" s="178" t="s">
        <v>19</v>
      </c>
      <c r="F18" s="179" t="s">
        <v>15</v>
      </c>
      <c r="G18" s="180" t="s">
        <v>16</v>
      </c>
      <c r="H18" s="180" t="s">
        <v>17</v>
      </c>
      <c r="I18" s="180" t="s">
        <v>26</v>
      </c>
      <c r="J18" s="179" t="s">
        <v>27</v>
      </c>
      <c r="K18" s="180" t="s">
        <v>28</v>
      </c>
      <c r="L18" s="180" t="s">
        <v>29</v>
      </c>
      <c r="M18" s="180" t="s">
        <v>30</v>
      </c>
      <c r="N18" s="49" t="s">
        <v>31</v>
      </c>
      <c r="O18" s="49" t="s">
        <v>32</v>
      </c>
      <c r="S18" s="537"/>
      <c r="T18" s="464"/>
      <c r="U18" s="537"/>
      <c r="V18" s="322"/>
      <c r="W18" s="322"/>
      <c r="Y18" s="21"/>
      <c r="Z18" s="21"/>
      <c r="AA18" s="21"/>
      <c r="AB18" s="21"/>
      <c r="AC18" s="21"/>
      <c r="AD18" s="21"/>
      <c r="AM18" s="21"/>
      <c r="AN18" s="21"/>
      <c r="AO18" s="21"/>
      <c r="AP18" s="21"/>
      <c r="AQ18" s="21"/>
      <c r="AR18" s="21"/>
      <c r="AS18" s="21"/>
    </row>
    <row r="19" spans="3:45" ht="34.9" customHeight="1">
      <c r="C19" s="198">
        <v>1</v>
      </c>
      <c r="D19" s="104" t="s">
        <v>20</v>
      </c>
      <c r="E19" s="359">
        <v>270434.05514999997</v>
      </c>
      <c r="F19" s="74"/>
      <c r="G19" s="181">
        <f>Q10</f>
        <v>3904.6993984824385</v>
      </c>
      <c r="H19" s="181">
        <f t="shared" ref="H19" si="0">R10</f>
        <v>3494.6294199771905</v>
      </c>
      <c r="I19" s="31">
        <f>S10</f>
        <v>3154.2880874904877</v>
      </c>
      <c r="J19" s="219">
        <v>3072.412211482284</v>
      </c>
      <c r="K19" s="199">
        <f>IF(G19-I19&gt;750,G19-650,I19)</f>
        <v>3254.6993984824385</v>
      </c>
      <c r="L19" s="200"/>
      <c r="M19" s="200"/>
      <c r="N19" s="200"/>
      <c r="O19" s="201"/>
      <c r="P19" s="125">
        <f>G19-I19</f>
        <v>750.41131099195081</v>
      </c>
      <c r="Q19" s="221"/>
      <c r="R19" s="21"/>
      <c r="S19" s="537"/>
      <c r="T19" s="464"/>
      <c r="U19" s="537"/>
      <c r="V19" s="322"/>
      <c r="W19" s="322"/>
      <c r="Y19" s="21"/>
      <c r="Z19" s="21"/>
      <c r="AA19" s="21"/>
      <c r="AB19" s="21"/>
      <c r="AC19" s="21"/>
      <c r="AD19" s="21"/>
      <c r="AM19" s="21"/>
      <c r="AN19" s="21"/>
      <c r="AO19" s="21"/>
      <c r="AP19" s="21"/>
      <c r="AQ19" s="21"/>
      <c r="AR19" s="21"/>
      <c r="AS19" s="21"/>
    </row>
    <row r="20" spans="3:45" ht="34.9" customHeight="1">
      <c r="C20" s="198">
        <v>2</v>
      </c>
      <c r="D20" s="202" t="s">
        <v>21</v>
      </c>
      <c r="E20" s="235"/>
      <c r="F20" s="74"/>
      <c r="G20" s="181"/>
      <c r="H20" s="181"/>
      <c r="I20" s="31"/>
      <c r="J20" s="203"/>
      <c r="K20" s="199">
        <f>IF(G20-I20&gt;300,G20-300,I20)</f>
        <v>0</v>
      </c>
      <c r="L20" s="200"/>
      <c r="M20" s="200"/>
      <c r="N20" s="200"/>
      <c r="O20" s="204"/>
      <c r="P20" s="174"/>
      <c r="Q20" s="175"/>
      <c r="R20" s="321"/>
      <c r="S20" s="537"/>
      <c r="T20" s="465"/>
      <c r="U20" s="537"/>
      <c r="V20" s="466"/>
      <c r="W20" s="322"/>
      <c r="Y20" s="21"/>
      <c r="Z20" s="21"/>
      <c r="AA20" s="21"/>
      <c r="AB20" s="21"/>
      <c r="AC20" s="21"/>
      <c r="AD20" s="21"/>
      <c r="AM20" s="21"/>
      <c r="AN20" s="21"/>
      <c r="AO20" s="21"/>
      <c r="AP20" s="21"/>
      <c r="AQ20" s="21"/>
      <c r="AR20" s="21"/>
      <c r="AS20" s="21"/>
    </row>
    <row r="21" spans="3:45" ht="34.9" customHeight="1">
      <c r="C21" s="198">
        <v>3</v>
      </c>
      <c r="D21" s="202" t="s">
        <v>22</v>
      </c>
      <c r="E21" s="235">
        <v>8364</v>
      </c>
      <c r="F21" s="74"/>
      <c r="G21" s="181">
        <f>Q12</f>
        <v>4602.8612519540484</v>
      </c>
      <c r="H21" s="181">
        <f t="shared" ref="H21:I21" si="1">R12</f>
        <v>4602.8612519540484</v>
      </c>
      <c r="I21" s="31">
        <f t="shared" si="1"/>
        <v>4602.8612519540484</v>
      </c>
      <c r="J21" s="200">
        <v>3792</v>
      </c>
      <c r="K21" s="200">
        <v>3876</v>
      </c>
      <c r="L21" s="200"/>
      <c r="M21" s="200"/>
      <c r="N21" s="200"/>
      <c r="O21" s="204"/>
      <c r="P21" s="176"/>
      <c r="Q21" s="173"/>
      <c r="R21" s="338"/>
      <c r="S21" s="537"/>
      <c r="T21" s="464"/>
      <c r="U21" s="537"/>
      <c r="V21" s="322"/>
      <c r="W21" s="322"/>
      <c r="Y21" s="21"/>
      <c r="Z21" s="21"/>
      <c r="AA21" s="21"/>
      <c r="AB21" s="21"/>
      <c r="AC21" s="21"/>
      <c r="AD21" s="21"/>
      <c r="AM21" s="21"/>
      <c r="AN21" s="21"/>
      <c r="AO21" s="21"/>
      <c r="AP21" s="21"/>
      <c r="AQ21" s="21"/>
      <c r="AR21" s="21"/>
      <c r="AS21" s="21"/>
    </row>
    <row r="22" spans="3:45" ht="31.9" customHeight="1">
      <c r="C22" s="182"/>
      <c r="D22" s="183" t="s">
        <v>23</v>
      </c>
      <c r="E22" s="205">
        <f>SUM(E19:E21)</f>
        <v>278798.05514999997</v>
      </c>
      <c r="F22" s="206">
        <f>SUMPRODUCT(F19:F21,$E$19:$E$21)/$E$22</f>
        <v>0</v>
      </c>
      <c r="G22" s="206">
        <f>SUMPRODUCT(G19:G21,$E$19:$E$21)/$E$22</f>
        <v>3925.6444001945015</v>
      </c>
      <c r="H22" s="206">
        <f>SUMPRODUCT(H19:H21,$E$19:$E$21)/$E$22</f>
        <v>3527.8766068618597</v>
      </c>
      <c r="I22" s="206">
        <f>SUMPRODUCT(I19:I21,$E$19:$E$21)/$E$22</f>
        <v>3197.7455855747357</v>
      </c>
      <c r="J22" s="214">
        <f>SUMPRODUCT(J19:J21,$E$19:$E$21)/$E$22</f>
        <v>3093.9999957296454</v>
      </c>
      <c r="K22" s="207">
        <f>SUMPRODUCT(K19:K21,E19:E21)/E22</f>
        <v>3273.3385465507313</v>
      </c>
      <c r="L22" s="207"/>
      <c r="M22" s="207"/>
      <c r="N22" s="207"/>
      <c r="O22" s="208"/>
      <c r="P22" s="177"/>
      <c r="Q22" s="173"/>
      <c r="R22" s="338"/>
      <c r="S22" s="537"/>
      <c r="T22" s="464"/>
      <c r="U22" s="537"/>
      <c r="V22" s="466"/>
      <c r="W22" s="322"/>
      <c r="Y22" s="21"/>
      <c r="Z22" s="21"/>
      <c r="AA22" s="21"/>
      <c r="AB22" s="21"/>
      <c r="AC22" s="21"/>
      <c r="AD22" s="21"/>
      <c r="AM22" s="21"/>
      <c r="AN22" s="21"/>
      <c r="AO22" s="21"/>
      <c r="AP22" s="21"/>
      <c r="AQ22" s="21"/>
      <c r="AR22" s="21"/>
      <c r="AS22" s="21"/>
    </row>
    <row r="23" spans="3:45" ht="31.9" customHeight="1" thickBot="1">
      <c r="C23" s="40"/>
      <c r="D23" s="51"/>
      <c r="E23" s="217">
        <f>SUM(E19:E21)</f>
        <v>278798.05514999997</v>
      </c>
      <c r="F23" s="209">
        <f t="shared" ref="F23:K23" si="2">F22</f>
        <v>0</v>
      </c>
      <c r="G23" s="210">
        <f t="shared" si="2"/>
        <v>3925.6444001945015</v>
      </c>
      <c r="H23" s="211">
        <f t="shared" si="2"/>
        <v>3527.8766068618597</v>
      </c>
      <c r="I23" s="211">
        <f t="shared" si="2"/>
        <v>3197.7455855747357</v>
      </c>
      <c r="J23" s="212">
        <f t="shared" si="2"/>
        <v>3093.9999957296454</v>
      </c>
      <c r="K23" s="212">
        <f t="shared" si="2"/>
        <v>3273.3385465507313</v>
      </c>
      <c r="L23" s="211">
        <f>IF(I23-J23&gt;85,K23-85,K23-I23+J23)</f>
        <v>3188.3385465507313</v>
      </c>
      <c r="M23" s="211">
        <f>L23-J23-N23</f>
        <v>94.338550821085846</v>
      </c>
      <c r="N23" s="213">
        <f>IF(I23-J23&gt;120,I23-J23-120,0)</f>
        <v>0</v>
      </c>
      <c r="O23" s="208"/>
      <c r="P23" s="177"/>
      <c r="Q23" s="176"/>
      <c r="R23" s="340"/>
      <c r="S23" s="537"/>
      <c r="T23" s="465"/>
      <c r="U23" s="537"/>
      <c r="V23" s="322"/>
      <c r="W23" s="322"/>
      <c r="Y23" s="21"/>
      <c r="Z23" s="21"/>
      <c r="AA23" s="21"/>
      <c r="AB23" s="21"/>
      <c r="AC23" s="21"/>
      <c r="AD23" s="21"/>
      <c r="AM23" s="21"/>
      <c r="AN23" s="21"/>
      <c r="AO23" s="21"/>
      <c r="AP23" s="21"/>
      <c r="AQ23" s="21"/>
      <c r="AR23" s="21"/>
      <c r="AS23" s="21"/>
    </row>
    <row r="24" spans="3:45">
      <c r="D24" s="54"/>
      <c r="G24" s="171"/>
      <c r="I24" s="105"/>
      <c r="J24" s="341"/>
      <c r="K24" s="168"/>
      <c r="L24" s="169"/>
      <c r="N24" s="21"/>
      <c r="S24" s="537"/>
      <c r="T24" s="464"/>
      <c r="U24" s="537"/>
      <c r="V24" s="322"/>
      <c r="W24" s="322"/>
    </row>
    <row r="25" spans="3:45" s="1" customFormat="1">
      <c r="C25" s="11"/>
      <c r="I25" s="105"/>
      <c r="K25" s="170"/>
      <c r="L25" s="170">
        <f>I23-J23</f>
        <v>103.74558984509031</v>
      </c>
      <c r="M25" s="118" t="s">
        <v>48</v>
      </c>
      <c r="O25" s="167"/>
      <c r="R25" s="459"/>
      <c r="S25" s="537"/>
      <c r="T25" s="464"/>
      <c r="U25" s="538"/>
      <c r="V25" s="329"/>
      <c r="W25" s="467"/>
    </row>
    <row r="26" spans="3:45" s="147" customFormat="1">
      <c r="C26" s="355"/>
      <c r="D26" s="229"/>
      <c r="E26" s="229"/>
      <c r="F26" s="229"/>
      <c r="G26" s="229"/>
      <c r="H26" s="229"/>
      <c r="I26" s="306"/>
      <c r="J26" s="306"/>
      <c r="K26" s="307"/>
      <c r="L26" s="307"/>
      <c r="M26" s="533"/>
      <c r="N26" s="533"/>
      <c r="O26" s="171"/>
      <c r="R26" s="329"/>
      <c r="S26" s="462"/>
      <c r="T26" s="463"/>
      <c r="U26" s="463"/>
      <c r="V26" s="463"/>
    </row>
    <row r="27" spans="3:45" s="147" customFormat="1">
      <c r="C27" s="391"/>
      <c r="D27" s="485" t="s">
        <v>92</v>
      </c>
      <c r="E27" s="229"/>
      <c r="F27" s="229"/>
      <c r="G27" s="229"/>
      <c r="H27" s="229"/>
      <c r="I27" s="150"/>
      <c r="J27" s="151"/>
      <c r="K27" s="218"/>
      <c r="L27" s="218"/>
      <c r="M27" s="153"/>
      <c r="N27" s="154"/>
      <c r="P27" s="13"/>
      <c r="Q27" s="336"/>
      <c r="R27" s="329"/>
      <c r="S27" s="366"/>
      <c r="T27" s="352"/>
      <c r="U27" s="32"/>
      <c r="V27" s="329"/>
    </row>
    <row r="28" spans="3:45" s="147" customFormat="1">
      <c r="C28" s="391"/>
      <c r="D28" s="484" t="s">
        <v>94</v>
      </c>
      <c r="E28" s="229"/>
      <c r="F28" s="229"/>
      <c r="G28" s="229"/>
      <c r="H28" s="229"/>
      <c r="I28" s="171"/>
      <c r="J28" s="151"/>
      <c r="L28" s="153"/>
      <c r="M28" s="153"/>
      <c r="N28" s="154"/>
      <c r="S28" s="367"/>
      <c r="T28" s="326"/>
      <c r="U28" s="334"/>
    </row>
    <row r="29" spans="3:45" s="147" customFormat="1">
      <c r="C29" s="391"/>
      <c r="D29" s="484" t="s">
        <v>95</v>
      </c>
      <c r="E29" s="229"/>
      <c r="F29" s="229"/>
      <c r="G29" s="229"/>
      <c r="H29" s="229"/>
      <c r="I29" s="337"/>
      <c r="J29" s="151"/>
      <c r="L29" s="152"/>
      <c r="M29" s="153"/>
      <c r="N29" s="154"/>
      <c r="S29" s="367"/>
      <c r="T29" s="326"/>
      <c r="U29" s="334"/>
    </row>
    <row r="30" spans="3:45" s="147" customFormat="1">
      <c r="C30" s="391"/>
      <c r="D30" s="484" t="s">
        <v>91</v>
      </c>
      <c r="E30" s="229"/>
      <c r="F30" s="229"/>
      <c r="G30" s="229"/>
      <c r="H30" s="229"/>
      <c r="P30" s="317"/>
      <c r="Q30" s="336"/>
      <c r="S30" s="370"/>
      <c r="T30" s="326"/>
      <c r="U30" s="371"/>
    </row>
    <row r="31" spans="3:45" s="1" customFormat="1">
      <c r="C31" s="421"/>
      <c r="D31" s="484" t="s">
        <v>93</v>
      </c>
      <c r="E31" s="421"/>
      <c r="F31" s="421"/>
      <c r="G31" s="421"/>
      <c r="H31" s="421"/>
      <c r="K31" s="105"/>
      <c r="L31" s="105"/>
      <c r="M31" s="105"/>
      <c r="P31" s="317"/>
      <c r="Q31" s="336"/>
      <c r="S31" s="368"/>
      <c r="T31" s="327"/>
      <c r="U31" s="335"/>
    </row>
    <row r="32" spans="3:45" s="116" customFormat="1" ht="15.75" thickBot="1">
      <c r="C32" s="117"/>
      <c r="D32" s="229"/>
      <c r="E32" s="1"/>
      <c r="F32" s="1"/>
      <c r="G32" s="1"/>
      <c r="H32" s="1"/>
      <c r="I32" s="1"/>
      <c r="J32" s="105"/>
      <c r="K32" s="105"/>
      <c r="L32" s="105"/>
      <c r="M32" s="105"/>
      <c r="N32" s="1"/>
      <c r="S32" s="441"/>
      <c r="T32" s="328"/>
      <c r="U32" s="441"/>
    </row>
    <row r="33" spans="6:21" s="116" customFormat="1">
      <c r="F33" s="184"/>
      <c r="J33" s="58"/>
      <c r="K33" s="58"/>
      <c r="L33" s="58"/>
      <c r="M33" s="58"/>
      <c r="S33" s="369"/>
      <c r="T33" s="328"/>
      <c r="U33" s="384"/>
    </row>
    <row r="34" spans="6:21">
      <c r="F34" s="184"/>
      <c r="G34" s="197"/>
      <c r="J34" s="21"/>
      <c r="K34" s="21"/>
      <c r="L34" s="21"/>
      <c r="U34" s="385"/>
    </row>
    <row r="35" spans="6:21" ht="15.75" thickBot="1">
      <c r="F35" s="184"/>
      <c r="H35" s="21"/>
      <c r="I35" s="197"/>
      <c r="J35" s="21"/>
      <c r="K35" s="21"/>
      <c r="L35" s="21"/>
      <c r="U35" s="386"/>
    </row>
    <row r="36" spans="6:21">
      <c r="F36" s="197"/>
      <c r="I36" s="197"/>
    </row>
    <row r="37" spans="6:21">
      <c r="I37" s="197"/>
      <c r="M37" s="127"/>
    </row>
  </sheetData>
  <mergeCells count="21">
    <mergeCell ref="U18:U20"/>
    <mergeCell ref="S21:S23"/>
    <mergeCell ref="U21:U23"/>
    <mergeCell ref="S24:S25"/>
    <mergeCell ref="U24:U25"/>
    <mergeCell ref="U16:V16"/>
    <mergeCell ref="W16:X16"/>
    <mergeCell ref="J8:N8"/>
    <mergeCell ref="C3:E3"/>
    <mergeCell ref="F3:G3"/>
    <mergeCell ref="C8:C9"/>
    <mergeCell ref="D8:D9"/>
    <mergeCell ref="E8:I8"/>
    <mergeCell ref="C17:C18"/>
    <mergeCell ref="D17:D18"/>
    <mergeCell ref="E17:O17"/>
    <mergeCell ref="M26:N26"/>
    <mergeCell ref="O8:S8"/>
    <mergeCell ref="K16:L16"/>
    <mergeCell ref="S16:T16"/>
    <mergeCell ref="S18:S20"/>
  </mergeCells>
  <pageMargins left="0" right="7.874015748031496E-2" top="0.19685039370078741" bottom="7.874015748031496E-2" header="0.31496062992125984" footer="0.31496062992125984"/>
  <pageSetup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9"/>
  <sheetViews>
    <sheetView zoomScale="86" zoomScaleNormal="86" workbookViewId="0">
      <selection activeCell="C93" sqref="C93"/>
    </sheetView>
  </sheetViews>
  <sheetFormatPr defaultColWidth="10.7109375" defaultRowHeight="15"/>
  <cols>
    <col min="1" max="1" width="10.7109375" style="223"/>
    <col min="2" max="2" width="52.28515625" style="223" customWidth="1"/>
    <col min="3" max="3" width="17.7109375" style="223" customWidth="1"/>
    <col min="4" max="4" width="16.5703125" style="223" customWidth="1"/>
    <col min="5" max="5" width="16.28515625" style="223" customWidth="1"/>
    <col min="6" max="6" width="14.85546875" style="225" customWidth="1"/>
    <col min="7" max="7" width="17.28515625" style="225" customWidth="1"/>
    <col min="8" max="11" width="10.7109375" style="223"/>
    <col min="12" max="12" width="16.28515625" style="223" customWidth="1"/>
    <col min="13" max="16384" width="10.7109375" style="223"/>
  </cols>
  <sheetData>
    <row r="1" spans="1:7" ht="18.75">
      <c r="B1" s="539" t="s">
        <v>53</v>
      </c>
      <c r="C1" s="539"/>
      <c r="D1" s="539"/>
      <c r="E1" s="539"/>
      <c r="F1" s="539"/>
      <c r="G1" s="539"/>
    </row>
    <row r="2" spans="1:7">
      <c r="B2" s="231"/>
    </row>
    <row r="3" spans="1:7" ht="25.5">
      <c r="A3" s="516" t="s">
        <v>46</v>
      </c>
      <c r="B3" s="2" t="s">
        <v>33</v>
      </c>
      <c r="C3" s="3" t="s">
        <v>34</v>
      </c>
      <c r="D3" s="2" t="s">
        <v>35</v>
      </c>
      <c r="E3" s="4" t="s">
        <v>36</v>
      </c>
      <c r="F3" s="186" t="s">
        <v>37</v>
      </c>
      <c r="G3" s="186" t="s">
        <v>38</v>
      </c>
    </row>
    <row r="4" spans="1:7" ht="22.15" customHeight="1">
      <c r="A4" s="516"/>
      <c r="B4" s="6" t="s">
        <v>39</v>
      </c>
      <c r="C4" s="232">
        <v>228875.97000000047</v>
      </c>
      <c r="D4" s="233"/>
      <c r="E4" s="92"/>
      <c r="F4" s="234">
        <v>3954.6825445238487</v>
      </c>
      <c r="G4" s="234">
        <v>3286.8909068427934</v>
      </c>
    </row>
    <row r="5" spans="1:7" ht="22.15" customHeight="1">
      <c r="B5" s="330" t="s">
        <v>40</v>
      </c>
      <c r="C5" s="331"/>
      <c r="D5" s="332"/>
      <c r="E5" s="308"/>
      <c r="F5" s="234"/>
      <c r="G5" s="234"/>
    </row>
    <row r="6" spans="1:7" s="225" customFormat="1" ht="22.15" customHeight="1">
      <c r="A6" s="333" t="s">
        <v>57</v>
      </c>
      <c r="B6" s="224" t="s">
        <v>58</v>
      </c>
      <c r="C6" s="345">
        <v>2507.1799999999998</v>
      </c>
      <c r="D6" s="346">
        <v>151000300</v>
      </c>
      <c r="E6" s="347">
        <v>45993</v>
      </c>
      <c r="F6" s="416">
        <v>3766</v>
      </c>
      <c r="G6" s="417">
        <v>3389</v>
      </c>
    </row>
    <row r="7" spans="1:7" s="225" customFormat="1" ht="22.15" customHeight="1">
      <c r="A7" s="333" t="s">
        <v>57</v>
      </c>
      <c r="B7" s="224" t="s">
        <v>59</v>
      </c>
      <c r="C7" s="345">
        <v>1298.5899999999999</v>
      </c>
      <c r="D7" s="346">
        <v>151000300</v>
      </c>
      <c r="E7" s="347">
        <v>45993</v>
      </c>
      <c r="F7" s="416">
        <v>4078</v>
      </c>
      <c r="G7" s="417">
        <v>3423</v>
      </c>
    </row>
    <row r="8" spans="1:7" s="225" customFormat="1" ht="22.15" customHeight="1">
      <c r="A8" s="333" t="s">
        <v>60</v>
      </c>
      <c r="B8" s="224" t="s">
        <v>61</v>
      </c>
      <c r="C8" s="345">
        <v>3615.16</v>
      </c>
      <c r="D8" s="346">
        <v>162000615</v>
      </c>
      <c r="E8" s="347">
        <v>45993</v>
      </c>
      <c r="F8" s="416">
        <v>3461</v>
      </c>
      <c r="G8" s="417">
        <v>2418</v>
      </c>
    </row>
    <row r="9" spans="1:7" s="225" customFormat="1" ht="22.15" customHeight="1">
      <c r="A9" s="333" t="s">
        <v>54</v>
      </c>
      <c r="B9" s="224" t="s">
        <v>62</v>
      </c>
      <c r="C9" s="345">
        <v>1357.44</v>
      </c>
      <c r="D9" s="346">
        <v>162004700</v>
      </c>
      <c r="E9" s="347">
        <v>45993</v>
      </c>
      <c r="F9" s="416">
        <v>3721</v>
      </c>
      <c r="G9" s="417">
        <v>2997</v>
      </c>
    </row>
    <row r="10" spans="1:7" s="225" customFormat="1" ht="22.15" customHeight="1">
      <c r="A10" s="333" t="s">
        <v>54</v>
      </c>
      <c r="B10" s="224" t="s">
        <v>63</v>
      </c>
      <c r="C10" s="345">
        <v>2742.98</v>
      </c>
      <c r="D10" s="346">
        <v>162004700</v>
      </c>
      <c r="E10" s="347">
        <v>45993</v>
      </c>
      <c r="F10" s="416">
        <v>4041</v>
      </c>
      <c r="G10" s="417">
        <v>2748</v>
      </c>
    </row>
    <row r="11" spans="1:7" s="225" customFormat="1" ht="22.15" customHeight="1">
      <c r="A11" s="333" t="s">
        <v>57</v>
      </c>
      <c r="B11" s="224" t="s">
        <v>58</v>
      </c>
      <c r="C11" s="345">
        <v>2963.97</v>
      </c>
      <c r="D11" s="346">
        <v>151000301</v>
      </c>
      <c r="E11" s="347">
        <v>45994</v>
      </c>
      <c r="F11" s="416">
        <v>4086</v>
      </c>
      <c r="G11" s="417">
        <v>3512</v>
      </c>
    </row>
    <row r="12" spans="1:7" s="225" customFormat="1" ht="22.15" customHeight="1">
      <c r="A12" s="333" t="s">
        <v>57</v>
      </c>
      <c r="B12" s="224" t="s">
        <v>59</v>
      </c>
      <c r="C12" s="345">
        <v>919.38</v>
      </c>
      <c r="D12" s="346">
        <v>151000301</v>
      </c>
      <c r="E12" s="347">
        <v>45994</v>
      </c>
      <c r="F12" s="416">
        <v>3920</v>
      </c>
      <c r="G12" s="417">
        <v>3474</v>
      </c>
    </row>
    <row r="13" spans="1:7" s="225" customFormat="1" ht="22.15" customHeight="1">
      <c r="A13" s="333" t="s">
        <v>54</v>
      </c>
      <c r="B13" s="224" t="s">
        <v>62</v>
      </c>
      <c r="C13" s="345">
        <v>1629.48</v>
      </c>
      <c r="D13" s="346">
        <v>162004706</v>
      </c>
      <c r="E13" s="347">
        <v>45994</v>
      </c>
      <c r="F13" s="416">
        <v>3727</v>
      </c>
      <c r="G13" s="417">
        <v>1875</v>
      </c>
    </row>
    <row r="14" spans="1:7" s="225" customFormat="1" ht="22.15" customHeight="1">
      <c r="A14" s="333" t="s">
        <v>54</v>
      </c>
      <c r="B14" s="224" t="s">
        <v>63</v>
      </c>
      <c r="C14" s="345">
        <v>2333.29</v>
      </c>
      <c r="D14" s="346">
        <v>162004706</v>
      </c>
      <c r="E14" s="347">
        <v>45994</v>
      </c>
      <c r="F14" s="416">
        <v>2275</v>
      </c>
      <c r="G14" s="417">
        <v>2605</v>
      </c>
    </row>
    <row r="15" spans="1:7" s="225" customFormat="1" ht="22.15" customHeight="1">
      <c r="A15" s="333" t="s">
        <v>57</v>
      </c>
      <c r="B15" s="224" t="s">
        <v>59</v>
      </c>
      <c r="C15" s="345">
        <v>1369.22</v>
      </c>
      <c r="D15" s="346">
        <v>161005056</v>
      </c>
      <c r="E15" s="347">
        <v>45995</v>
      </c>
      <c r="F15" s="416">
        <v>4090</v>
      </c>
      <c r="G15" s="417">
        <v>3324</v>
      </c>
    </row>
    <row r="16" spans="1:7" s="225" customFormat="1" ht="22.15" customHeight="1">
      <c r="A16" s="333" t="s">
        <v>57</v>
      </c>
      <c r="B16" s="224" t="s">
        <v>64</v>
      </c>
      <c r="C16" s="345">
        <v>2483.89</v>
      </c>
      <c r="D16" s="346">
        <v>161005056</v>
      </c>
      <c r="E16" s="347">
        <v>45995</v>
      </c>
      <c r="F16" s="416">
        <v>4154</v>
      </c>
      <c r="G16" s="417">
        <v>4152</v>
      </c>
    </row>
    <row r="17" spans="1:7" s="225" customFormat="1" ht="22.15" customHeight="1">
      <c r="A17" s="333" t="s">
        <v>54</v>
      </c>
      <c r="B17" s="224" t="s">
        <v>55</v>
      </c>
      <c r="C17" s="345">
        <v>2356.35</v>
      </c>
      <c r="D17" s="346">
        <v>162004711</v>
      </c>
      <c r="E17" s="347">
        <v>45995</v>
      </c>
      <c r="F17" s="416">
        <v>3784</v>
      </c>
      <c r="G17" s="417">
        <v>3054</v>
      </c>
    </row>
    <row r="18" spans="1:7" s="225" customFormat="1" ht="22.15" customHeight="1">
      <c r="A18" s="333" t="s">
        <v>54</v>
      </c>
      <c r="B18" s="224" t="s">
        <v>56</v>
      </c>
      <c r="C18" s="345">
        <v>1528.23</v>
      </c>
      <c r="D18" s="346">
        <v>162004711</v>
      </c>
      <c r="E18" s="347">
        <v>45995</v>
      </c>
      <c r="F18" s="416">
        <v>4176</v>
      </c>
      <c r="G18" s="417">
        <v>3575</v>
      </c>
    </row>
    <row r="19" spans="1:7" s="225" customFormat="1" ht="22.15" customHeight="1">
      <c r="A19" s="333" t="s">
        <v>54</v>
      </c>
      <c r="B19" s="224" t="s">
        <v>55</v>
      </c>
      <c r="C19" s="345">
        <v>1668.26</v>
      </c>
      <c r="D19" s="346">
        <v>162004715</v>
      </c>
      <c r="E19" s="347">
        <v>45996</v>
      </c>
      <c r="F19" s="416">
        <v>4346</v>
      </c>
      <c r="G19" s="417">
        <v>2931</v>
      </c>
    </row>
    <row r="20" spans="1:7" s="225" customFormat="1" ht="22.15" customHeight="1">
      <c r="A20" s="333" t="s">
        <v>54</v>
      </c>
      <c r="B20" s="224" t="s">
        <v>56</v>
      </c>
      <c r="C20" s="345">
        <v>2355.0100000000002</v>
      </c>
      <c r="D20" s="346">
        <v>162004715</v>
      </c>
      <c r="E20" s="347">
        <v>45996</v>
      </c>
      <c r="F20" s="416">
        <v>3762</v>
      </c>
      <c r="G20" s="417">
        <v>2765</v>
      </c>
    </row>
    <row r="21" spans="1:7" s="225" customFormat="1" ht="22.15" customHeight="1">
      <c r="A21" s="333" t="s">
        <v>54</v>
      </c>
      <c r="B21" s="224" t="s">
        <v>63</v>
      </c>
      <c r="C21" s="345">
        <v>2251.1999999999998</v>
      </c>
      <c r="D21" s="346">
        <v>162004717</v>
      </c>
      <c r="E21" s="347">
        <v>45997</v>
      </c>
      <c r="F21" s="416">
        <v>3875</v>
      </c>
      <c r="G21" s="417">
        <v>3068</v>
      </c>
    </row>
    <row r="22" spans="1:7" s="225" customFormat="1" ht="22.15" customHeight="1">
      <c r="A22" s="333" t="s">
        <v>54</v>
      </c>
      <c r="B22" s="224" t="s">
        <v>56</v>
      </c>
      <c r="C22" s="345">
        <v>1662.79</v>
      </c>
      <c r="D22" s="346">
        <v>162004717</v>
      </c>
      <c r="E22" s="347">
        <v>45997</v>
      </c>
      <c r="F22" s="416">
        <v>4345</v>
      </c>
      <c r="G22" s="417">
        <v>3320</v>
      </c>
    </row>
    <row r="23" spans="1:7" s="225" customFormat="1" ht="22.15" customHeight="1">
      <c r="A23" s="333" t="s">
        <v>65</v>
      </c>
      <c r="B23" s="224" t="s">
        <v>66</v>
      </c>
      <c r="C23" s="345">
        <v>3650.98</v>
      </c>
      <c r="D23" s="346">
        <v>161016562</v>
      </c>
      <c r="E23" s="347">
        <v>45997</v>
      </c>
      <c r="F23" s="416">
        <v>4318</v>
      </c>
      <c r="G23" s="417">
        <v>3611</v>
      </c>
    </row>
    <row r="24" spans="1:7" s="225" customFormat="1" ht="22.15" customHeight="1">
      <c r="A24" s="333" t="s">
        <v>67</v>
      </c>
      <c r="B24" s="224" t="s">
        <v>68</v>
      </c>
      <c r="C24" s="345">
        <v>2864.27</v>
      </c>
      <c r="D24" s="346">
        <v>151000216</v>
      </c>
      <c r="E24" s="347">
        <v>45997</v>
      </c>
      <c r="F24" s="416">
        <v>4342</v>
      </c>
      <c r="G24" s="417">
        <v>4021</v>
      </c>
    </row>
    <row r="25" spans="1:7" s="225" customFormat="1" ht="22.15" customHeight="1">
      <c r="A25" s="333" t="s">
        <v>67</v>
      </c>
      <c r="B25" s="224" t="s">
        <v>69</v>
      </c>
      <c r="C25" s="345">
        <v>1355.09</v>
      </c>
      <c r="D25" s="346">
        <v>151000216</v>
      </c>
      <c r="E25" s="347">
        <v>45997</v>
      </c>
      <c r="F25" s="416">
        <v>4372</v>
      </c>
      <c r="G25" s="417">
        <v>3955</v>
      </c>
    </row>
    <row r="26" spans="1:7" s="225" customFormat="1" ht="22.15" customHeight="1">
      <c r="A26" s="333" t="s">
        <v>70</v>
      </c>
      <c r="B26" s="224" t="s">
        <v>71</v>
      </c>
      <c r="C26" s="345">
        <v>3521.5</v>
      </c>
      <c r="D26" s="346">
        <v>151001022</v>
      </c>
      <c r="E26" s="347">
        <v>45999</v>
      </c>
      <c r="F26" s="416">
        <v>3847</v>
      </c>
      <c r="G26" s="417">
        <v>3325</v>
      </c>
    </row>
    <row r="27" spans="1:7" s="225" customFormat="1" ht="22.15" customHeight="1">
      <c r="A27" s="333" t="s">
        <v>60</v>
      </c>
      <c r="B27" s="224" t="s">
        <v>61</v>
      </c>
      <c r="C27" s="345">
        <v>3518.2</v>
      </c>
      <c r="D27" s="346">
        <v>162000620</v>
      </c>
      <c r="E27" s="347">
        <v>45999</v>
      </c>
      <c r="F27" s="416">
        <v>4070</v>
      </c>
      <c r="G27" s="417">
        <v>2790</v>
      </c>
    </row>
    <row r="28" spans="1:7" s="225" customFormat="1" ht="22.15" customHeight="1">
      <c r="A28" s="333" t="s">
        <v>65</v>
      </c>
      <c r="B28" s="224" t="s">
        <v>72</v>
      </c>
      <c r="C28" s="345">
        <v>4076.25</v>
      </c>
      <c r="D28" s="346">
        <v>151001517</v>
      </c>
      <c r="E28" s="347">
        <v>45998</v>
      </c>
      <c r="F28" s="416">
        <v>3417</v>
      </c>
      <c r="G28" s="417">
        <v>3331</v>
      </c>
    </row>
    <row r="29" spans="1:7" s="225" customFormat="1" ht="22.15" customHeight="1">
      <c r="A29" s="333" t="s">
        <v>57</v>
      </c>
      <c r="B29" s="224" t="s">
        <v>59</v>
      </c>
      <c r="C29" s="345">
        <v>965.36</v>
      </c>
      <c r="D29" s="346">
        <v>151000302</v>
      </c>
      <c r="E29" s="347">
        <v>45968</v>
      </c>
      <c r="F29" s="416">
        <v>3566</v>
      </c>
      <c r="G29" s="417">
        <v>3772</v>
      </c>
    </row>
    <row r="30" spans="1:7" s="225" customFormat="1" ht="22.15" customHeight="1">
      <c r="A30" s="333" t="s">
        <v>57</v>
      </c>
      <c r="B30" s="224" t="s">
        <v>64</v>
      </c>
      <c r="C30" s="345">
        <v>2997.34</v>
      </c>
      <c r="D30" s="346">
        <v>151000302</v>
      </c>
      <c r="E30" s="347">
        <v>45968</v>
      </c>
      <c r="F30" s="416">
        <v>3522</v>
      </c>
      <c r="G30" s="417">
        <v>3158</v>
      </c>
    </row>
    <row r="31" spans="1:7" s="225" customFormat="1" ht="22.15" customHeight="1">
      <c r="A31" s="333" t="s">
        <v>60</v>
      </c>
      <c r="B31" s="224" t="s">
        <v>61</v>
      </c>
      <c r="C31" s="345">
        <v>3448.5</v>
      </c>
      <c r="D31" s="346">
        <v>162000622</v>
      </c>
      <c r="E31" s="347">
        <v>46000</v>
      </c>
      <c r="F31" s="416">
        <v>3797</v>
      </c>
      <c r="G31" s="417">
        <v>2963</v>
      </c>
    </row>
    <row r="32" spans="1:7" s="225" customFormat="1" ht="22.15" customHeight="1">
      <c r="A32" s="333" t="s">
        <v>57</v>
      </c>
      <c r="B32" s="224" t="s">
        <v>58</v>
      </c>
      <c r="C32" s="345">
        <v>2574.33</v>
      </c>
      <c r="D32" s="346">
        <v>151000304</v>
      </c>
      <c r="E32" s="347">
        <v>46001</v>
      </c>
      <c r="F32" s="416">
        <v>4381</v>
      </c>
      <c r="G32" s="417">
        <v>3424</v>
      </c>
    </row>
    <row r="33" spans="1:7" s="225" customFormat="1" ht="22.15" customHeight="1">
      <c r="A33" s="333" t="s">
        <v>57</v>
      </c>
      <c r="B33" s="224" t="s">
        <v>59</v>
      </c>
      <c r="C33" s="345">
        <v>1299.71</v>
      </c>
      <c r="D33" s="346">
        <v>151000304</v>
      </c>
      <c r="E33" s="347">
        <v>46001</v>
      </c>
      <c r="F33" s="416">
        <v>4070</v>
      </c>
      <c r="G33" s="417">
        <v>3617</v>
      </c>
    </row>
    <row r="34" spans="1:7" s="225" customFormat="1" ht="22.15" customHeight="1">
      <c r="A34" s="333" t="s">
        <v>54</v>
      </c>
      <c r="B34" s="224" t="s">
        <v>55</v>
      </c>
      <c r="C34" s="345">
        <v>2335.0100000000002</v>
      </c>
      <c r="D34" s="346">
        <v>162004723</v>
      </c>
      <c r="E34" s="347">
        <v>46001</v>
      </c>
      <c r="F34" s="416">
        <v>3728</v>
      </c>
      <c r="G34" s="417">
        <v>3393</v>
      </c>
    </row>
    <row r="35" spans="1:7" s="225" customFormat="1" ht="22.15" customHeight="1">
      <c r="A35" s="333" t="s">
        <v>54</v>
      </c>
      <c r="B35" s="224" t="s">
        <v>62</v>
      </c>
      <c r="C35" s="345">
        <v>1527.6</v>
      </c>
      <c r="D35" s="346">
        <v>162004723</v>
      </c>
      <c r="E35" s="347">
        <v>46001</v>
      </c>
      <c r="F35" s="416">
        <v>3495</v>
      </c>
      <c r="G35" s="417">
        <v>2651</v>
      </c>
    </row>
    <row r="36" spans="1:7" s="225" customFormat="1" ht="22.15" customHeight="1">
      <c r="A36" s="333" t="s">
        <v>67</v>
      </c>
      <c r="B36" s="224" t="s">
        <v>72</v>
      </c>
      <c r="C36" s="345">
        <v>4115.3</v>
      </c>
      <c r="D36" s="346">
        <v>161016566</v>
      </c>
      <c r="E36" s="347">
        <v>46001</v>
      </c>
      <c r="F36" s="416">
        <v>3472</v>
      </c>
      <c r="G36" s="417">
        <v>3251</v>
      </c>
    </row>
    <row r="37" spans="1:7" s="225" customFormat="1" ht="22.15" customHeight="1">
      <c r="A37" s="333" t="s">
        <v>60</v>
      </c>
      <c r="B37" s="224" t="s">
        <v>61</v>
      </c>
      <c r="C37" s="345">
        <v>3843.05</v>
      </c>
      <c r="D37" s="346">
        <v>162000624</v>
      </c>
      <c r="E37" s="347">
        <v>46001</v>
      </c>
      <c r="F37" s="416">
        <v>4045</v>
      </c>
      <c r="G37" s="417">
        <v>3402</v>
      </c>
    </row>
    <row r="38" spans="1:7" s="225" customFormat="1" ht="22.15" customHeight="1">
      <c r="A38" s="333" t="s">
        <v>70</v>
      </c>
      <c r="B38" s="224" t="s">
        <v>71</v>
      </c>
      <c r="C38" s="345">
        <v>3743</v>
      </c>
      <c r="D38" s="346">
        <v>151001026</v>
      </c>
      <c r="E38" s="347">
        <v>46002</v>
      </c>
      <c r="F38" s="416">
        <v>4014</v>
      </c>
      <c r="G38" s="417">
        <v>3213</v>
      </c>
    </row>
    <row r="39" spans="1:7" s="225" customFormat="1" ht="22.15" customHeight="1">
      <c r="A39" s="333" t="s">
        <v>54</v>
      </c>
      <c r="B39" s="224" t="s">
        <v>55</v>
      </c>
      <c r="C39" s="345">
        <v>2695.7</v>
      </c>
      <c r="D39" s="346">
        <v>162004730</v>
      </c>
      <c r="E39" s="347">
        <v>46003</v>
      </c>
      <c r="F39" s="416">
        <v>3740</v>
      </c>
      <c r="G39" s="417">
        <v>3155</v>
      </c>
    </row>
    <row r="40" spans="1:7" s="225" customFormat="1" ht="22.15" customHeight="1">
      <c r="A40" s="333" t="s">
        <v>54</v>
      </c>
      <c r="B40" s="224" t="s">
        <v>62</v>
      </c>
      <c r="C40" s="345">
        <v>1247.6099999999999</v>
      </c>
      <c r="D40" s="346">
        <v>162004730</v>
      </c>
      <c r="E40" s="347">
        <v>46003</v>
      </c>
      <c r="F40" s="416">
        <v>3184</v>
      </c>
      <c r="G40" s="417">
        <v>3133</v>
      </c>
    </row>
    <row r="41" spans="1:7" s="225" customFormat="1" ht="22.15" customHeight="1">
      <c r="A41" s="333" t="s">
        <v>54</v>
      </c>
      <c r="B41" s="224" t="s">
        <v>55</v>
      </c>
      <c r="C41" s="345">
        <v>2320.19</v>
      </c>
      <c r="D41" s="346">
        <v>162004728</v>
      </c>
      <c r="E41" s="347">
        <v>46002</v>
      </c>
      <c r="F41" s="416">
        <v>3113</v>
      </c>
      <c r="G41" s="417">
        <v>2975</v>
      </c>
    </row>
    <row r="42" spans="1:7" s="225" customFormat="1" ht="22.15" customHeight="1">
      <c r="A42" s="333" t="s">
        <v>54</v>
      </c>
      <c r="B42" s="224" t="s">
        <v>63</v>
      </c>
      <c r="C42" s="345">
        <v>1551.15</v>
      </c>
      <c r="D42" s="346">
        <v>162004728</v>
      </c>
      <c r="E42" s="347">
        <v>46002</v>
      </c>
      <c r="F42" s="416">
        <v>4075</v>
      </c>
      <c r="G42" s="417">
        <v>3220</v>
      </c>
    </row>
    <row r="43" spans="1:7" s="225" customFormat="1" ht="22.15" customHeight="1">
      <c r="A43" s="333" t="s">
        <v>70</v>
      </c>
      <c r="B43" s="224" t="s">
        <v>71</v>
      </c>
      <c r="C43" s="345">
        <v>3920.9</v>
      </c>
      <c r="D43" s="346">
        <v>151001029</v>
      </c>
      <c r="E43" s="347">
        <v>46003</v>
      </c>
      <c r="F43" s="416">
        <v>4046</v>
      </c>
      <c r="G43" s="417">
        <v>3814</v>
      </c>
    </row>
    <row r="44" spans="1:7" s="225" customFormat="1" ht="22.15" customHeight="1">
      <c r="A44" s="333" t="s">
        <v>70</v>
      </c>
      <c r="B44" s="224" t="s">
        <v>71</v>
      </c>
      <c r="C44" s="345">
        <v>3874.05</v>
      </c>
      <c r="D44" s="346">
        <v>161006031</v>
      </c>
      <c r="E44" s="347">
        <v>46005</v>
      </c>
      <c r="F44" s="416">
        <v>4079</v>
      </c>
      <c r="G44" s="417">
        <v>2515</v>
      </c>
    </row>
    <row r="45" spans="1:7" s="225" customFormat="1" ht="22.15" customHeight="1">
      <c r="A45" s="333" t="s">
        <v>70</v>
      </c>
      <c r="B45" s="224" t="s">
        <v>71</v>
      </c>
      <c r="C45" s="345">
        <v>4030.65</v>
      </c>
      <c r="D45" s="346">
        <v>161006032</v>
      </c>
      <c r="E45" s="347">
        <v>46006</v>
      </c>
      <c r="F45" s="416">
        <v>3948</v>
      </c>
      <c r="G45" s="417">
        <v>2806</v>
      </c>
    </row>
    <row r="46" spans="1:7" s="225" customFormat="1" ht="22.15" customHeight="1">
      <c r="A46" s="333" t="s">
        <v>67</v>
      </c>
      <c r="B46" s="224" t="s">
        <v>69</v>
      </c>
      <c r="C46" s="345">
        <v>4702.57</v>
      </c>
      <c r="D46" s="346">
        <v>151000217</v>
      </c>
      <c r="E46" s="347">
        <v>46007</v>
      </c>
      <c r="F46" s="416">
        <v>4387</v>
      </c>
      <c r="G46" s="417">
        <v>3470</v>
      </c>
    </row>
    <row r="47" spans="1:7" s="225" customFormat="1" ht="22.15" customHeight="1">
      <c r="A47" s="333" t="s">
        <v>70</v>
      </c>
      <c r="B47" s="224" t="s">
        <v>71</v>
      </c>
      <c r="C47" s="345">
        <v>3917.88</v>
      </c>
      <c r="D47" s="346">
        <v>151001034</v>
      </c>
      <c r="E47" s="347">
        <v>46007</v>
      </c>
      <c r="F47" s="416">
        <v>3785</v>
      </c>
      <c r="G47" s="417">
        <v>3183</v>
      </c>
    </row>
    <row r="48" spans="1:7" s="225" customFormat="1" ht="22.15" customHeight="1">
      <c r="A48" s="333" t="s">
        <v>60</v>
      </c>
      <c r="B48" s="224" t="s">
        <v>61</v>
      </c>
      <c r="C48" s="345">
        <v>3644.91</v>
      </c>
      <c r="D48" s="346">
        <v>162000630</v>
      </c>
      <c r="E48" s="347">
        <v>46005</v>
      </c>
      <c r="F48" s="416">
        <v>4043</v>
      </c>
      <c r="G48" s="417">
        <v>2492</v>
      </c>
    </row>
    <row r="49" spans="1:7" s="225" customFormat="1" ht="22.15" customHeight="1">
      <c r="A49" s="333" t="s">
        <v>60</v>
      </c>
      <c r="B49" s="224" t="s">
        <v>61</v>
      </c>
      <c r="C49" s="345">
        <v>63.95</v>
      </c>
      <c r="D49" s="346">
        <v>162000182</v>
      </c>
      <c r="E49" s="347" t="s">
        <v>73</v>
      </c>
      <c r="F49" s="458">
        <v>4165</v>
      </c>
      <c r="G49" s="417">
        <v>2942</v>
      </c>
    </row>
    <row r="50" spans="1:7" s="225" customFormat="1" ht="22.15" customHeight="1">
      <c r="A50" s="333" t="s">
        <v>54</v>
      </c>
      <c r="B50" s="224" t="s">
        <v>62</v>
      </c>
      <c r="C50" s="345">
        <v>1555.8</v>
      </c>
      <c r="D50" s="346">
        <v>142000268</v>
      </c>
      <c r="E50" s="347">
        <v>46008</v>
      </c>
      <c r="F50" s="418">
        <v>3778</v>
      </c>
      <c r="G50" s="417">
        <v>3536</v>
      </c>
    </row>
    <row r="51" spans="1:7" s="225" customFormat="1" ht="22.15" customHeight="1">
      <c r="A51" s="333" t="s">
        <v>54</v>
      </c>
      <c r="B51" s="224" t="s">
        <v>56</v>
      </c>
      <c r="C51" s="345">
        <v>2379.19</v>
      </c>
      <c r="D51" s="346">
        <v>142000268</v>
      </c>
      <c r="E51" s="347">
        <v>46008</v>
      </c>
      <c r="F51" s="418">
        <v>4201</v>
      </c>
      <c r="G51" s="417">
        <v>3589</v>
      </c>
    </row>
    <row r="52" spans="1:7" s="225" customFormat="1" ht="22.15" customHeight="1">
      <c r="A52" s="333" t="s">
        <v>65</v>
      </c>
      <c r="B52" s="224" t="s">
        <v>72</v>
      </c>
      <c r="C52" s="345">
        <v>4105.2</v>
      </c>
      <c r="D52" s="346">
        <v>161016579</v>
      </c>
      <c r="E52" s="347">
        <v>46009</v>
      </c>
      <c r="F52" s="416">
        <v>3421</v>
      </c>
      <c r="G52" s="417">
        <v>2908</v>
      </c>
    </row>
    <row r="53" spans="1:7" s="225" customFormat="1" ht="22.15" customHeight="1">
      <c r="A53" s="333" t="s">
        <v>65</v>
      </c>
      <c r="B53" s="224" t="s">
        <v>72</v>
      </c>
      <c r="C53" s="345">
        <v>4171.1499999999996</v>
      </c>
      <c r="D53" s="346">
        <v>161016580</v>
      </c>
      <c r="E53" s="347">
        <v>46009</v>
      </c>
      <c r="F53" s="416">
        <v>3443</v>
      </c>
      <c r="G53" s="417">
        <v>3534</v>
      </c>
    </row>
    <row r="54" spans="1:7" s="225" customFormat="1" ht="22.15" customHeight="1">
      <c r="A54" s="333" t="s">
        <v>54</v>
      </c>
      <c r="B54" s="224" t="s">
        <v>55</v>
      </c>
      <c r="C54" s="345">
        <v>2329.15</v>
      </c>
      <c r="D54" s="346">
        <v>162004756</v>
      </c>
      <c r="E54" s="347">
        <v>46010</v>
      </c>
      <c r="F54" s="418">
        <v>3771</v>
      </c>
      <c r="G54" s="417">
        <v>3239</v>
      </c>
    </row>
    <row r="55" spans="1:7" s="225" customFormat="1" ht="22.15" customHeight="1">
      <c r="A55" s="333" t="s">
        <v>54</v>
      </c>
      <c r="B55" s="224" t="s">
        <v>63</v>
      </c>
      <c r="C55" s="345">
        <v>1499.3</v>
      </c>
      <c r="D55" s="346">
        <v>162004756</v>
      </c>
      <c r="E55" s="347">
        <v>46010</v>
      </c>
      <c r="F55" s="418">
        <v>3986</v>
      </c>
      <c r="G55" s="417">
        <v>2849</v>
      </c>
    </row>
    <row r="56" spans="1:7" s="225" customFormat="1" ht="22.15" customHeight="1">
      <c r="A56" s="333" t="s">
        <v>54</v>
      </c>
      <c r="B56" s="224" t="s">
        <v>62</v>
      </c>
      <c r="C56" s="345">
        <v>2445.9</v>
      </c>
      <c r="D56" s="346">
        <v>142000270</v>
      </c>
      <c r="E56" s="347">
        <v>46010</v>
      </c>
      <c r="F56" s="418">
        <v>3778</v>
      </c>
      <c r="G56" s="417">
        <v>3339</v>
      </c>
    </row>
    <row r="57" spans="1:7" s="225" customFormat="1" ht="22.15" customHeight="1">
      <c r="A57" s="333" t="s">
        <v>54</v>
      </c>
      <c r="B57" s="224" t="s">
        <v>63</v>
      </c>
      <c r="C57" s="345">
        <v>1680.66</v>
      </c>
      <c r="D57" s="346">
        <v>142000270</v>
      </c>
      <c r="E57" s="347">
        <v>46010</v>
      </c>
      <c r="F57" s="418">
        <v>3986</v>
      </c>
      <c r="G57" s="417">
        <v>2768</v>
      </c>
    </row>
    <row r="58" spans="1:7" s="225" customFormat="1" ht="22.15" customHeight="1">
      <c r="A58" s="333" t="s">
        <v>54</v>
      </c>
      <c r="B58" s="224" t="s">
        <v>55</v>
      </c>
      <c r="C58" s="345">
        <v>2466.64</v>
      </c>
      <c r="D58" s="346">
        <v>142000271</v>
      </c>
      <c r="E58" s="347">
        <v>46010</v>
      </c>
      <c r="F58" s="418">
        <v>3771</v>
      </c>
      <c r="G58" s="417">
        <v>3066</v>
      </c>
    </row>
    <row r="59" spans="1:7" s="225" customFormat="1" ht="22.15" customHeight="1">
      <c r="A59" s="333" t="s">
        <v>54</v>
      </c>
      <c r="B59" s="224" t="s">
        <v>63</v>
      </c>
      <c r="C59" s="345">
        <v>1627.81</v>
      </c>
      <c r="D59" s="346">
        <v>142000271</v>
      </c>
      <c r="E59" s="347">
        <v>46010</v>
      </c>
      <c r="F59" s="418">
        <v>3986</v>
      </c>
      <c r="G59" s="417">
        <v>2972</v>
      </c>
    </row>
    <row r="60" spans="1:7" s="225" customFormat="1" ht="22.15" customHeight="1">
      <c r="A60" s="333" t="s">
        <v>54</v>
      </c>
      <c r="B60" s="224" t="s">
        <v>55</v>
      </c>
      <c r="C60" s="345">
        <v>1906.77</v>
      </c>
      <c r="D60" s="346">
        <v>162004763</v>
      </c>
      <c r="E60" s="347">
        <v>46013</v>
      </c>
      <c r="F60" s="418">
        <v>3771</v>
      </c>
      <c r="G60" s="419">
        <v>2611.2584975624941</v>
      </c>
    </row>
    <row r="61" spans="1:7" s="225" customFormat="1" ht="22.15" customHeight="1">
      <c r="A61" s="333" t="s">
        <v>54</v>
      </c>
      <c r="B61" s="224" t="s">
        <v>63</v>
      </c>
      <c r="C61" s="345">
        <v>2043.69</v>
      </c>
      <c r="D61" s="346">
        <v>162004763</v>
      </c>
      <c r="E61" s="347">
        <v>46013</v>
      </c>
      <c r="F61" s="418">
        <v>3986</v>
      </c>
      <c r="G61" s="419">
        <v>2569.4245888644227</v>
      </c>
    </row>
    <row r="62" spans="1:7" s="225" customFormat="1" ht="22.15" customHeight="1">
      <c r="A62" s="333" t="s">
        <v>65</v>
      </c>
      <c r="B62" s="224" t="s">
        <v>72</v>
      </c>
      <c r="C62" s="345">
        <v>4234.67</v>
      </c>
      <c r="D62" s="346">
        <v>151001528</v>
      </c>
      <c r="E62" s="347">
        <v>46013</v>
      </c>
      <c r="F62" s="418">
        <v>3507</v>
      </c>
      <c r="G62" s="419">
        <v>3201.4808455557886</v>
      </c>
    </row>
    <row r="63" spans="1:7" s="225" customFormat="1" ht="22.15" customHeight="1">
      <c r="A63" s="333" t="s">
        <v>65</v>
      </c>
      <c r="B63" s="224" t="s">
        <v>72</v>
      </c>
      <c r="C63" s="345">
        <v>4316.1499999999996</v>
      </c>
      <c r="D63" s="346">
        <v>161016585</v>
      </c>
      <c r="E63" s="347">
        <v>46014</v>
      </c>
      <c r="F63" s="418">
        <v>3507</v>
      </c>
      <c r="G63" s="419">
        <v>3325.7497486921952</v>
      </c>
    </row>
    <row r="64" spans="1:7" s="225" customFormat="1" ht="22.15" customHeight="1">
      <c r="A64" s="333" t="s">
        <v>54</v>
      </c>
      <c r="B64" s="224" t="s">
        <v>62</v>
      </c>
      <c r="C64" s="345">
        <v>2442.08</v>
      </c>
      <c r="D64" s="346">
        <v>162004772</v>
      </c>
      <c r="E64" s="347">
        <v>46015</v>
      </c>
      <c r="F64" s="418">
        <v>3778</v>
      </c>
      <c r="G64" s="419">
        <v>2967.3357146341468</v>
      </c>
    </row>
    <row r="65" spans="1:7" s="225" customFormat="1" ht="22.15" customHeight="1">
      <c r="A65" s="333" t="s">
        <v>54</v>
      </c>
      <c r="B65" s="224" t="s">
        <v>63</v>
      </c>
      <c r="C65" s="345">
        <v>1595.52</v>
      </c>
      <c r="D65" s="346">
        <v>162004772</v>
      </c>
      <c r="E65" s="347">
        <v>46015</v>
      </c>
      <c r="F65" s="418">
        <v>3986</v>
      </c>
      <c r="G65" s="419">
        <v>2968.2740765489534</v>
      </c>
    </row>
    <row r="66" spans="1:7" s="225" customFormat="1" ht="22.15" customHeight="1">
      <c r="A66" s="333" t="s">
        <v>70</v>
      </c>
      <c r="B66" s="224" t="s">
        <v>71</v>
      </c>
      <c r="C66" s="345">
        <v>3426.98</v>
      </c>
      <c r="D66" s="346">
        <v>151001044</v>
      </c>
      <c r="E66" s="347">
        <v>46016</v>
      </c>
      <c r="F66" s="418">
        <v>3703</v>
      </c>
      <c r="G66" s="419">
        <v>3224.4013931813383</v>
      </c>
    </row>
    <row r="67" spans="1:7" s="225" customFormat="1" ht="22.15" customHeight="1">
      <c r="A67" s="333" t="s">
        <v>70</v>
      </c>
      <c r="B67" s="224" t="s">
        <v>71</v>
      </c>
      <c r="C67" s="345">
        <v>3361.01</v>
      </c>
      <c r="D67" s="346">
        <v>161006043</v>
      </c>
      <c r="E67" s="347">
        <v>46018</v>
      </c>
      <c r="F67" s="418">
        <v>3703</v>
      </c>
      <c r="G67" s="419">
        <v>3798.7735615217166</v>
      </c>
    </row>
    <row r="68" spans="1:7" s="225" customFormat="1" ht="22.15" customHeight="1">
      <c r="A68" s="333" t="s">
        <v>54</v>
      </c>
      <c r="B68" s="224" t="s">
        <v>55</v>
      </c>
      <c r="C68" s="345">
        <v>1570.74</v>
      </c>
      <c r="D68" s="346">
        <v>162004781</v>
      </c>
      <c r="E68" s="347">
        <v>46018</v>
      </c>
      <c r="F68" s="418">
        <v>3771</v>
      </c>
      <c r="G68" s="419">
        <v>3233.5792077498154</v>
      </c>
    </row>
    <row r="69" spans="1:7" s="225" customFormat="1" ht="22.15" customHeight="1">
      <c r="A69" s="333" t="s">
        <v>54</v>
      </c>
      <c r="B69" s="224" t="s">
        <v>63</v>
      </c>
      <c r="C69" s="345">
        <v>2322.6999999999998</v>
      </c>
      <c r="D69" s="346">
        <v>162004781</v>
      </c>
      <c r="E69" s="347">
        <v>46018</v>
      </c>
      <c r="F69" s="418">
        <v>3986</v>
      </c>
      <c r="G69" s="419">
        <v>2844.334894654904</v>
      </c>
    </row>
    <row r="70" spans="1:7" s="225" customFormat="1" ht="22.15" customHeight="1">
      <c r="A70" s="333" t="s">
        <v>54</v>
      </c>
      <c r="B70" s="224" t="s">
        <v>55</v>
      </c>
      <c r="C70" s="345">
        <v>2536.08</v>
      </c>
      <c r="D70" s="346">
        <v>162004792</v>
      </c>
      <c r="E70" s="347">
        <v>46386</v>
      </c>
      <c r="F70" s="418">
        <v>3771</v>
      </c>
      <c r="G70" s="419">
        <v>2337</v>
      </c>
    </row>
    <row r="71" spans="1:7" s="225" customFormat="1" ht="22.15" customHeight="1">
      <c r="A71" s="333" t="s">
        <v>54</v>
      </c>
      <c r="B71" s="224" t="s">
        <v>56</v>
      </c>
      <c r="C71" s="345">
        <v>1189.82</v>
      </c>
      <c r="D71" s="346">
        <v>162004792</v>
      </c>
      <c r="E71" s="347">
        <v>46386</v>
      </c>
      <c r="F71" s="418">
        <v>4201</v>
      </c>
      <c r="G71" s="419">
        <v>2364</v>
      </c>
    </row>
    <row r="72" spans="1:7" s="225" customFormat="1" ht="22.15" customHeight="1">
      <c r="A72" s="333" t="s">
        <v>74</v>
      </c>
      <c r="B72" s="224" t="s">
        <v>75</v>
      </c>
      <c r="C72" s="345">
        <v>4210.7700000000004</v>
      </c>
      <c r="D72" s="346">
        <v>162001698</v>
      </c>
      <c r="E72" s="347">
        <v>45993</v>
      </c>
      <c r="F72" s="416">
        <v>3390</v>
      </c>
      <c r="G72" s="417">
        <v>2776</v>
      </c>
    </row>
    <row r="73" spans="1:7" s="225" customFormat="1" ht="22.15" customHeight="1">
      <c r="A73" s="333" t="s">
        <v>76</v>
      </c>
      <c r="B73" s="224" t="s">
        <v>77</v>
      </c>
      <c r="C73" s="345">
        <v>3897.22</v>
      </c>
      <c r="D73" s="346">
        <v>162001699</v>
      </c>
      <c r="E73" s="347">
        <v>45994</v>
      </c>
      <c r="F73" s="419">
        <v>5317.3455828921424</v>
      </c>
      <c r="G73" s="419">
        <v>3347.3897453271029</v>
      </c>
    </row>
    <row r="74" spans="1:7" s="225" customFormat="1" ht="22.15" customHeight="1">
      <c r="A74" s="333" t="s">
        <v>79</v>
      </c>
      <c r="B74" s="224" t="s">
        <v>80</v>
      </c>
      <c r="C74" s="345">
        <v>66.25</v>
      </c>
      <c r="D74" s="346">
        <v>162001678</v>
      </c>
      <c r="E74" s="347" t="s">
        <v>78</v>
      </c>
      <c r="F74" s="419">
        <v>5361.2217349449138</v>
      </c>
      <c r="G74" s="419">
        <v>3873.1097813254914</v>
      </c>
    </row>
    <row r="75" spans="1:7" s="225" customFormat="1" ht="22.15" customHeight="1">
      <c r="A75" s="333" t="s">
        <v>76</v>
      </c>
      <c r="B75" s="224" t="s">
        <v>77</v>
      </c>
      <c r="C75" s="345">
        <v>3897.07</v>
      </c>
      <c r="D75" s="346">
        <v>162001700</v>
      </c>
      <c r="E75" s="347">
        <v>45994</v>
      </c>
      <c r="F75" s="419">
        <v>4261.7793586748776</v>
      </c>
      <c r="G75" s="419">
        <v>3651.3558815527886</v>
      </c>
    </row>
    <row r="76" spans="1:7" s="225" customFormat="1" ht="22.15" customHeight="1">
      <c r="A76" s="333" t="s">
        <v>76</v>
      </c>
      <c r="B76" s="224" t="s">
        <v>77</v>
      </c>
      <c r="C76" s="345">
        <v>3732.58</v>
      </c>
      <c r="D76" s="346">
        <v>162001701</v>
      </c>
      <c r="E76" s="347">
        <v>45995</v>
      </c>
      <c r="F76" s="419">
        <v>5064.2573612684009</v>
      </c>
      <c r="G76" s="419">
        <v>3630.6769783107402</v>
      </c>
    </row>
    <row r="77" spans="1:7" s="225" customFormat="1" ht="22.15" customHeight="1">
      <c r="A77" s="333" t="s">
        <v>76</v>
      </c>
      <c r="B77" s="224" t="s">
        <v>77</v>
      </c>
      <c r="C77" s="345">
        <v>3743.3</v>
      </c>
      <c r="D77" s="346">
        <v>162001704</v>
      </c>
      <c r="E77" s="347">
        <v>45998</v>
      </c>
      <c r="F77" s="419">
        <v>3860.6041009741193</v>
      </c>
      <c r="G77" s="419">
        <v>3673.9895873949577</v>
      </c>
    </row>
    <row r="78" spans="1:7" s="225" customFormat="1" ht="22.15" customHeight="1">
      <c r="A78" s="333" t="s">
        <v>76</v>
      </c>
      <c r="B78" s="224" t="s">
        <v>77</v>
      </c>
      <c r="C78" s="345">
        <v>3927.6</v>
      </c>
      <c r="D78" s="346">
        <v>162001705</v>
      </c>
      <c r="E78" s="347">
        <v>46001</v>
      </c>
      <c r="F78" s="419">
        <v>5020.7470146247033</v>
      </c>
      <c r="G78" s="419">
        <v>3406.5865090507264</v>
      </c>
    </row>
    <row r="79" spans="1:7" s="225" customFormat="1" ht="22.15" customHeight="1">
      <c r="A79" s="333" t="s">
        <v>83</v>
      </c>
      <c r="B79" s="224" t="s">
        <v>84</v>
      </c>
      <c r="C79" s="345">
        <v>4122.68</v>
      </c>
      <c r="D79" s="346">
        <v>451000018</v>
      </c>
      <c r="E79" s="347">
        <v>46012</v>
      </c>
      <c r="F79" s="416">
        <v>4450</v>
      </c>
      <c r="G79" s="419">
        <v>3094.9879699248122</v>
      </c>
    </row>
    <row r="80" spans="1:7" s="225" customFormat="1" ht="22.15" customHeight="1">
      <c r="A80" s="333" t="s">
        <v>83</v>
      </c>
      <c r="B80" s="224" t="s">
        <v>84</v>
      </c>
      <c r="C80" s="345">
        <v>4016.55</v>
      </c>
      <c r="D80" s="346">
        <v>461000017</v>
      </c>
      <c r="E80" s="347">
        <v>46015</v>
      </c>
      <c r="F80" s="416">
        <v>4450</v>
      </c>
      <c r="G80" s="419">
        <v>3172.2460160219243</v>
      </c>
    </row>
    <row r="81" spans="2:7" s="229" customFormat="1" ht="21" customHeight="1">
      <c r="B81" s="7"/>
      <c r="C81" s="8">
        <f>SUM(C4:C80)</f>
        <v>428544.47000000073</v>
      </c>
      <c r="D81" s="9"/>
      <c r="E81" s="10"/>
      <c r="F81" s="188">
        <f>SUMPRODUCT($C$4:$C$80,F4:F80)/($C$81)</f>
        <v>3945.4986920846586</v>
      </c>
      <c r="G81" s="188">
        <f>SUMPRODUCT($C$4:$C$80,G4:G80)/($C$81)</f>
        <v>3238.9400368162314</v>
      </c>
    </row>
    <row r="82" spans="2:7" s="229" customFormat="1">
      <c r="B82" s="223"/>
      <c r="C82" s="223"/>
      <c r="D82" s="227"/>
      <c r="E82" s="227"/>
      <c r="F82" s="228"/>
      <c r="G82" s="189"/>
    </row>
    <row r="83" spans="2:7" s="230" customFormat="1">
      <c r="C83" s="229"/>
      <c r="D83" s="229"/>
      <c r="E83" s="229"/>
      <c r="F83" s="228"/>
      <c r="G83" s="228"/>
    </row>
    <row r="84" spans="2:7" s="229" customFormat="1">
      <c r="B84" s="485" t="s">
        <v>92</v>
      </c>
      <c r="F84" s="228"/>
      <c r="G84" s="228"/>
    </row>
    <row r="85" spans="2:7" s="229" customFormat="1">
      <c r="B85" s="484" t="s">
        <v>94</v>
      </c>
      <c r="F85" s="228"/>
      <c r="G85" s="228"/>
    </row>
    <row r="86" spans="2:7">
      <c r="B86" s="484" t="s">
        <v>95</v>
      </c>
      <c r="C86" s="229"/>
      <c r="D86" s="229"/>
      <c r="E86" s="229"/>
      <c r="F86" s="228"/>
      <c r="G86" s="228"/>
    </row>
    <row r="87" spans="2:7">
      <c r="B87" s="484" t="s">
        <v>91</v>
      </c>
      <c r="C87" s="229"/>
      <c r="D87" s="229"/>
      <c r="E87" s="229"/>
      <c r="F87" s="228"/>
      <c r="G87" s="228"/>
    </row>
    <row r="88" spans="2:7">
      <c r="B88" s="484" t="s">
        <v>93</v>
      </c>
    </row>
    <row r="89" spans="2:7">
      <c r="B89" s="229"/>
    </row>
  </sheetData>
  <mergeCells count="2">
    <mergeCell ref="B1:G1"/>
    <mergeCell ref="A3:A4"/>
  </mergeCells>
  <pageMargins left="0.43307086614173229" right="0.23622047244094491" top="0.74803149606299213" bottom="0.74803149606299213" header="0.31496062992125984" footer="0.31496062992125984"/>
  <pageSetup paperSize="268" scale="32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CD 210</vt:lpstr>
      <vt:lpstr>GCV D 210</vt:lpstr>
      <vt:lpstr>500 C D</vt:lpstr>
      <vt:lpstr>500 GCV D</vt:lpstr>
      <vt:lpstr>660 CD Rev</vt:lpstr>
      <vt:lpstr>660 GCV Rev</vt:lpstr>
      <vt:lpstr>660 CD</vt:lpstr>
      <vt:lpstr>660 GCV D</vt:lpstr>
      <vt:lpstr>'500 C D'!Print_Area</vt:lpstr>
      <vt:lpstr>'500 GCV D'!Print_Area</vt:lpstr>
      <vt:lpstr>'660 CD'!Print_Area</vt:lpstr>
      <vt:lpstr>'660 GCV D'!Print_Area</vt:lpstr>
      <vt:lpstr>'CD 210'!Print_Area</vt:lpstr>
      <vt:lpstr>'GCV D 210'!Print_Area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MANISHA BODADE</dc:creator>
  <cp:lastModifiedBy>Bhusawal58</cp:lastModifiedBy>
  <cp:revision/>
  <cp:lastPrinted>2026-01-03T06:18:05Z</cp:lastPrinted>
  <dcterms:created xsi:type="dcterms:W3CDTF">2006-09-16T00:00:00Z</dcterms:created>
  <dcterms:modified xsi:type="dcterms:W3CDTF">2026-01-07T05:17:45Z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DF25E0243B79489CA7B2F4AD9065D6C7_12</vt:lpwstr>
  </property>
  <property fmtid="{D5CDD505-2E9C-101B-9397-08002B2CF9AE}" pid="3" name="KSOProductBuildVer">
    <vt:lpwstr>1033-12.2.0.13085</vt:lpwstr>
  </property>
</Properties>
</file>