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hagencoo365-my.sharepoint.com/personal/btpscoalcord_mahagenco_in/Documents/FAC main/PART I/FY 2025-26/8. Nov-25/Other Section Work/"/>
    </mc:Choice>
  </mc:AlternateContent>
  <xr:revisionPtr revIDLastSave="1" documentId="13_ncr:1_{4AE2C4F8-9321-46CE-ABF0-BE89A39115B7}" xr6:coauthVersionLast="47" xr6:coauthVersionMax="47" xr10:uidLastSave="{DF3642D1-501E-41AA-925F-575BC44891EE}"/>
  <bookViews>
    <workbookView xWindow="-120" yWindow="-120" windowWidth="29040" windowHeight="15720" tabRatio="833" activeTab="2" xr2:uid="{00000000-000D-0000-FFFF-FFFF00000000}"/>
  </bookViews>
  <sheets>
    <sheet name="COAL DETAILS 210" sheetId="228" r:id="rId1"/>
    <sheet name="GCV DETAILS 210" sheetId="227" r:id="rId2"/>
    <sheet name="500 COAL DETAILS" sheetId="8" r:id="rId3"/>
    <sheet name="500 GCV DETAILS" sheetId="9" r:id="rId4"/>
    <sheet name="660 CD" sheetId="216" r:id="rId5"/>
    <sheet name="660 GCV DETAILS" sheetId="176" r:id="rId6"/>
  </sheets>
  <definedNames>
    <definedName name="_xlnm._FilterDatabase" localSheetId="3" hidden="1">'500 GCV DETAILS'!$F$1:$F$187</definedName>
    <definedName name="_xlnm._FilterDatabase" localSheetId="5" hidden="1">'660 GCV DETAILS'!$G$1:$G$83</definedName>
    <definedName name="_xlnm.Print_Area" localSheetId="2">'500 COAL DETAILS'!$B$5:$AC$36</definedName>
    <definedName name="_xlnm.Print_Area" localSheetId="3">'500 GCV DETAILS'!$B$1:$G$156</definedName>
    <definedName name="_xlnm.Print_Area" localSheetId="4">'660 CD'!$C$5:$T$24</definedName>
    <definedName name="_xlnm.Print_Area" localSheetId="5">'660 GCV DETAILS'!$B$1:$G$108</definedName>
    <definedName name="_xlnm.Print_Area" localSheetId="0">'COAL DETAILS 210'!$B$3:$T$25</definedName>
    <definedName name="_xlnm.Print_Area" localSheetId="1">'GCV DETAILS 210'!$B$1:$G$23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5" i="216" l="1"/>
  <c r="J13" i="8"/>
  <c r="L13" i="8"/>
  <c r="J14" i="8"/>
  <c r="I91" i="176"/>
  <c r="C85" i="176"/>
  <c r="P19" i="216"/>
  <c r="C73" i="176"/>
  <c r="E14" i="8" l="1"/>
  <c r="O12" i="8" l="1"/>
  <c r="S12" i="8" s="1"/>
  <c r="O11" i="8"/>
  <c r="R11" i="8" s="1"/>
  <c r="H20" i="8" s="1"/>
  <c r="F20" i="8"/>
  <c r="L14" i="8"/>
  <c r="S11" i="8" l="1"/>
  <c r="I20" i="8" s="1"/>
  <c r="Q11" i="8"/>
  <c r="G20" i="8" s="1"/>
  <c r="R12" i="8"/>
  <c r="Q12" i="8"/>
  <c r="K20" i="8" l="1"/>
  <c r="O10" i="228"/>
  <c r="C20" i="227"/>
  <c r="E13" i="216" l="1"/>
  <c r="C91" i="9" l="1"/>
  <c r="F91" i="9" s="1"/>
  <c r="E22" i="8"/>
  <c r="G73" i="176" l="1"/>
  <c r="F73" i="176" l="1"/>
  <c r="G20" i="227" l="1"/>
  <c r="F20" i="227" l="1"/>
  <c r="O12" i="228" l="1"/>
  <c r="Q12" i="228" s="1"/>
  <c r="R10" i="228"/>
  <c r="Q10" i="228" l="1"/>
  <c r="S10" i="228"/>
  <c r="J23" i="228" l="1"/>
  <c r="E23" i="228"/>
  <c r="J22" i="228"/>
  <c r="E22" i="228"/>
  <c r="F22" i="228" s="1"/>
  <c r="F23" i="228" s="1"/>
  <c r="K21" i="228"/>
  <c r="K20" i="228"/>
  <c r="J14" i="228"/>
  <c r="J13" i="228"/>
  <c r="L13" i="228" s="1"/>
  <c r="L14" i="228" s="1"/>
  <c r="R12" i="228"/>
  <c r="E13" i="228"/>
  <c r="I13" i="228" s="1"/>
  <c r="O6" i="228"/>
  <c r="N6" i="228"/>
  <c r="M5" i="228"/>
  <c r="O14" i="228" l="1"/>
  <c r="S12" i="228"/>
  <c r="P12" i="228"/>
  <c r="P10" i="228"/>
  <c r="G19" i="228"/>
  <c r="O13" i="228"/>
  <c r="Q13" i="228" s="1"/>
  <c r="Q14" i="228" s="1"/>
  <c r="N3" i="228"/>
  <c r="F13" i="228"/>
  <c r="F14" i="228" s="1"/>
  <c r="G13" i="228"/>
  <c r="G14" i="228" s="1"/>
  <c r="E14" i="228"/>
  <c r="H13" i="228"/>
  <c r="H14" i="228" s="1"/>
  <c r="K13" i="228"/>
  <c r="K14" i="228" s="1"/>
  <c r="N13" i="228"/>
  <c r="N14" i="228" s="1"/>
  <c r="M13" i="228"/>
  <c r="M14" i="228" s="1"/>
  <c r="I19" i="228" l="1"/>
  <c r="H19" i="228"/>
  <c r="H22" i="228" s="1"/>
  <c r="H23" i="228" s="1"/>
  <c r="R13" i="228"/>
  <c r="R14" i="228" s="1"/>
  <c r="G22" i="228"/>
  <c r="G23" i="228" s="1"/>
  <c r="S13" i="228"/>
  <c r="S14" i="228" s="1"/>
  <c r="P13" i="228"/>
  <c r="P14" i="228" s="1"/>
  <c r="I14" i="228"/>
  <c r="P19" i="228" l="1"/>
  <c r="I22" i="228"/>
  <c r="I23" i="228" s="1"/>
  <c r="K24" i="228" s="1"/>
  <c r="K19" i="228"/>
  <c r="K22" i="228" s="1"/>
  <c r="K23" i="228" s="1"/>
  <c r="L23" i="228" l="1"/>
  <c r="N23" i="228"/>
  <c r="E13" i="8"/>
  <c r="G13" i="8" s="1"/>
  <c r="M23" i="228" l="1"/>
  <c r="I13" i="8"/>
  <c r="H13" i="8"/>
  <c r="F13" i="8"/>
  <c r="G91" i="9" l="1"/>
  <c r="E23" i="216" l="1"/>
  <c r="E22" i="216" l="1"/>
  <c r="J22" i="216" s="1"/>
  <c r="J23" i="216" s="1"/>
  <c r="K20" i="216"/>
  <c r="J14" i="216"/>
  <c r="J13" i="216"/>
  <c r="M13" i="216" s="1"/>
  <c r="M14" i="216" s="1"/>
  <c r="O12" i="216"/>
  <c r="Q12" i="216" s="1"/>
  <c r="G21" i="216" s="1"/>
  <c r="O10" i="216"/>
  <c r="O6" i="216"/>
  <c r="N6" i="216"/>
  <c r="N3" i="216" s="1"/>
  <c r="M5" i="216"/>
  <c r="K13" i="216" l="1"/>
  <c r="K14" i="216" s="1"/>
  <c r="F22" i="216"/>
  <c r="F23" i="216" s="1"/>
  <c r="G13" i="216"/>
  <c r="G14" i="216" s="1"/>
  <c r="P12" i="216"/>
  <c r="O14" i="216"/>
  <c r="S12" i="216"/>
  <c r="I21" i="216" s="1"/>
  <c r="K21" i="216" s="1"/>
  <c r="R12" i="216"/>
  <c r="H21" i="216" s="1"/>
  <c r="S10" i="216"/>
  <c r="I19" i="216" s="1"/>
  <c r="R10" i="216"/>
  <c r="H19" i="216" s="1"/>
  <c r="Q10" i="216"/>
  <c r="G19" i="216" s="1"/>
  <c r="P10" i="216"/>
  <c r="O13" i="216"/>
  <c r="F13" i="216"/>
  <c r="F14" i="216" s="1"/>
  <c r="L13" i="216"/>
  <c r="L14" i="216" s="1"/>
  <c r="I13" i="216"/>
  <c r="H13" i="216"/>
  <c r="H14" i="216" s="1"/>
  <c r="N13" i="216"/>
  <c r="N14" i="216" s="1"/>
  <c r="E14" i="216"/>
  <c r="H22" i="216" l="1"/>
  <c r="H23" i="216" s="1"/>
  <c r="G22" i="216"/>
  <c r="G23" i="216" s="1"/>
  <c r="R13" i="216"/>
  <c r="R14" i="216" s="1"/>
  <c r="I22" i="216"/>
  <c r="I23" i="216" s="1"/>
  <c r="Q13" i="216"/>
  <c r="Q14" i="216" s="1"/>
  <c r="P13" i="216"/>
  <c r="P14" i="216" s="1"/>
  <c r="K19" i="216"/>
  <c r="K22" i="216" s="1"/>
  <c r="K23" i="216" s="1"/>
  <c r="S13" i="216"/>
  <c r="S14" i="216" s="1"/>
  <c r="I14" i="216"/>
  <c r="N23" i="216" l="1"/>
  <c r="L23" i="216"/>
  <c r="M23" i="216" l="1"/>
  <c r="O10" i="8" l="1"/>
  <c r="Q10" i="8" s="1"/>
  <c r="J22" i="8" l="1"/>
  <c r="J23" i="8" s="1"/>
  <c r="F21" i="8" l="1"/>
  <c r="F19" i="8"/>
  <c r="N13" i="8"/>
  <c r="N14" i="8" s="1"/>
  <c r="I14" i="8"/>
  <c r="O6" i="8"/>
  <c r="N6" i="8"/>
  <c r="M5" i="8"/>
  <c r="R10" i="8" l="1"/>
  <c r="O14" i="8"/>
  <c r="O13" i="8"/>
  <c r="N3" i="8"/>
  <c r="G21" i="8"/>
  <c r="K13" i="8"/>
  <c r="K14" i="8" s="1"/>
  <c r="F14" i="8"/>
  <c r="S10" i="8"/>
  <c r="I19" i="8" s="1"/>
  <c r="F22" i="8"/>
  <c r="F23" i="8" s="1"/>
  <c r="G14" i="8"/>
  <c r="M13" i="8"/>
  <c r="M14" i="8" s="1"/>
  <c r="H14" i="8"/>
  <c r="E23" i="8"/>
  <c r="I21" i="8"/>
  <c r="K21" i="8" s="1"/>
  <c r="L21" i="8" s="1"/>
  <c r="H21" i="8"/>
  <c r="Q13" i="8" l="1"/>
  <c r="Q14" i="8" s="1"/>
  <c r="G19" i="8"/>
  <c r="S13" i="8"/>
  <c r="S14" i="8" s="1"/>
  <c r="H19" i="8"/>
  <c r="R13" i="8"/>
  <c r="R14" i="8" s="1"/>
  <c r="P13" i="8"/>
  <c r="P14" i="8"/>
  <c r="K19" i="8" l="1"/>
  <c r="L19" i="8" s="1"/>
  <c r="P19" i="8"/>
  <c r="G22" i="8"/>
  <c r="I22" i="8"/>
  <c r="H22" i="8"/>
  <c r="H23" i="8" s="1"/>
  <c r="I23" i="8" l="1"/>
  <c r="K24" i="8" s="1"/>
  <c r="K22" i="8"/>
  <c r="L22" i="8" s="1"/>
  <c r="G23" i="8"/>
  <c r="N23" i="8" l="1"/>
  <c r="N22" i="8" s="1"/>
  <c r="K23" i="8"/>
  <c r="L23" i="8" l="1"/>
  <c r="M23" i="8" s="1"/>
  <c r="M22" i="8" s="1"/>
</calcChain>
</file>

<file path=xl/sharedStrings.xml><?xml version="1.0" encoding="utf-8"?>
<sst xmlns="http://schemas.openxmlformats.org/spreadsheetml/2006/main" count="576" uniqueCount="117">
  <si>
    <t xml:space="preserve">Name </t>
  </si>
  <si>
    <t>Enter 1st day of reporting month  ===&gt;</t>
  </si>
  <si>
    <t>Year</t>
  </si>
  <si>
    <t>Days</t>
  </si>
  <si>
    <r>
      <rPr>
        <b/>
        <u/>
        <sz val="16"/>
        <color indexed="8"/>
        <rFont val="Calibri"/>
        <family val="2"/>
      </rPr>
      <t>Name of the TPS :</t>
    </r>
    <r>
      <rPr>
        <b/>
        <sz val="16"/>
        <color indexed="8"/>
        <rFont val="Calibri"/>
        <family val="2"/>
      </rPr>
      <t xml:space="preserve"> Bhusawal Thermal Power Station </t>
    </r>
  </si>
  <si>
    <t>PART I</t>
  </si>
  <si>
    <t>Month</t>
  </si>
  <si>
    <t>A</t>
  </si>
  <si>
    <t>Coal stock and receipt  for station</t>
  </si>
  <si>
    <t>S.N</t>
  </si>
  <si>
    <t>Source</t>
  </si>
  <si>
    <t>Opening coal stock</t>
  </si>
  <si>
    <t>Receipt</t>
  </si>
  <si>
    <t>Opening stock + Receipt</t>
  </si>
  <si>
    <t>Qty     (MT)</t>
  </si>
  <si>
    <t>Landed cost (Rs/MT)</t>
  </si>
  <si>
    <t>As billed Eq CV (loading end) Kcal/kg</t>
  </si>
  <si>
    <t xml:space="preserve"> Eq CV (Unloading end) Kcal/kg</t>
  </si>
  <si>
    <t>ARB CV (Kcal/kg)</t>
  </si>
  <si>
    <t>Qty (MT)</t>
  </si>
  <si>
    <t>Raw Coal</t>
  </si>
  <si>
    <t>Wash Coal</t>
  </si>
  <si>
    <t>Imported Coal</t>
  </si>
  <si>
    <t>Total</t>
  </si>
  <si>
    <t>B</t>
  </si>
  <si>
    <t>Coal Consumption details</t>
  </si>
  <si>
    <t>ARB CV after moisture correction (Kcal/kg)</t>
  </si>
  <si>
    <t>Bunkered CV tested at TPS (Kcal/kg)</t>
  </si>
  <si>
    <t>ARB CV allowable as per norm (Kcal/kg)</t>
  </si>
  <si>
    <t>Bunker CV allowable  as per norm (Kcal/kg)</t>
  </si>
  <si>
    <t>Add Gr slippage + M loss than allowable</t>
  </si>
  <si>
    <t>Add stack loss than allowable</t>
  </si>
  <si>
    <t>Cost Rs/MT</t>
  </si>
  <si>
    <t>Description</t>
  </si>
  <si>
    <t>Qty</t>
  </si>
  <si>
    <t>RR NO</t>
  </si>
  <si>
    <t>RR DATE / BILL DATE</t>
  </si>
  <si>
    <t>Loading End GCV (EM)</t>
  </si>
  <si>
    <t>Unloading End GCV (ARB)</t>
  </si>
  <si>
    <t>Raw Coal Opening Stock</t>
  </si>
  <si>
    <t>TRANSITION</t>
  </si>
  <si>
    <t>Stage IV</t>
  </si>
  <si>
    <t>660 MW</t>
  </si>
  <si>
    <t>Unit-6 (660 MW)</t>
  </si>
  <si>
    <t>Stage III</t>
  </si>
  <si>
    <t>Unit-4 &amp; 5</t>
  </si>
  <si>
    <t xml:space="preserve"> </t>
  </si>
  <si>
    <t>Source/ Siding</t>
  </si>
  <si>
    <t>(750)</t>
  </si>
  <si>
    <t>stack loss (85)</t>
  </si>
  <si>
    <t>Stage II</t>
  </si>
  <si>
    <t>Unit-3</t>
  </si>
  <si>
    <t>CGM</t>
  </si>
  <si>
    <t>New Majri UG-OC Convrsion Mine</t>
  </si>
  <si>
    <t>DKSK</t>
  </si>
  <si>
    <t>Amlgmted Inder Kamptee Deep OC</t>
  </si>
  <si>
    <t>Singori OC Mine</t>
  </si>
  <si>
    <t>WANI</t>
  </si>
  <si>
    <t>Kolar Pimpri Extension OC Mine</t>
  </si>
  <si>
    <t>Junad OC Mine</t>
  </si>
  <si>
    <t>Gondegaon Ghatrohna OC Mine</t>
  </si>
  <si>
    <t>GGS</t>
  </si>
  <si>
    <t>Penganga OC Mine</t>
  </si>
  <si>
    <t>Ukani Deep OC Mine</t>
  </si>
  <si>
    <t>DMGM</t>
  </si>
  <si>
    <t>Bhanegaon OC Mine</t>
  </si>
  <si>
    <t>GGPP</t>
  </si>
  <si>
    <t>Gouri Expansion OC Mine</t>
  </si>
  <si>
    <t>MBCB</t>
  </si>
  <si>
    <t>Dhuptalla (Sasti UG to OC)</t>
  </si>
  <si>
    <t>Ballarpur 3&amp; 4 Pits UG Mine</t>
  </si>
  <si>
    <t>Mungoli  Nirguda OC Mine</t>
  </si>
  <si>
    <t>GSG</t>
  </si>
  <si>
    <t>Ballarpur Expansion OC Mine</t>
  </si>
  <si>
    <t>Neeljay Deep OC Mine</t>
  </si>
  <si>
    <t>Pouni 2 &amp; 3 OC Mine</t>
  </si>
  <si>
    <t>LMGB</t>
  </si>
  <si>
    <t>LOCM RAPID LOADING SYSTEM</t>
  </si>
  <si>
    <t>LOCM</t>
  </si>
  <si>
    <t>LAJKURA OC 3</t>
  </si>
  <si>
    <t>BOCG</t>
  </si>
  <si>
    <t>BELPAHAR OCP</t>
  </si>
  <si>
    <t>PPDP</t>
  </si>
  <si>
    <t>PPDP MCL RSR</t>
  </si>
  <si>
    <t>FWSM</t>
  </si>
  <si>
    <t>WANI,PENGANGA</t>
  </si>
  <si>
    <t>BOMB</t>
  </si>
  <si>
    <t>LAKHANPUR OCP</t>
  </si>
  <si>
    <t>BOMK</t>
  </si>
  <si>
    <t>MCGB</t>
  </si>
  <si>
    <t>Note:  Total 14 coal samples</t>
  </si>
  <si>
    <t>210 MW GCV Details -Nov -2025</t>
  </si>
  <si>
    <t>500 MW GCV Details -Nov-2025</t>
  </si>
  <si>
    <t>660 MW GCV Details -Nov -2025</t>
  </si>
  <si>
    <t>Makardhokdha III OC Mine</t>
  </si>
  <si>
    <t>26.11.2025</t>
  </si>
  <si>
    <t>28.11.2025</t>
  </si>
  <si>
    <t>29.11.2025</t>
  </si>
  <si>
    <t>Bellora Naigaon Deep OC Mine</t>
  </si>
  <si>
    <t>23.11.2025</t>
  </si>
  <si>
    <t>22.11.2025</t>
  </si>
  <si>
    <t>24.11.2025</t>
  </si>
  <si>
    <t>27.11.2025</t>
  </si>
  <si>
    <t>BELPAHAR OC</t>
  </si>
  <si>
    <t>MCLK</t>
  </si>
  <si>
    <t>BASUNDHARA (W) OC</t>
  </si>
  <si>
    <t>MCFL</t>
  </si>
  <si>
    <t>KULDA OC</t>
  </si>
  <si>
    <t>BROUD</t>
  </si>
  <si>
    <t>At loading end for raw coal 14  wtd avg consider</t>
  </si>
  <si>
    <t>At unloading end for Raw coal 5 BTPS analysis is considered since result awaited till date</t>
  </si>
  <si>
    <t xml:space="preserve">At unloading end for Raw coal  09 results third party Ravi Engeri Pvt. Ltd., </t>
  </si>
  <si>
    <t>Note:  Total 67 coal samples</t>
  </si>
  <si>
    <t>At unloading end for Raw coal 22 BTPS analysis is considered since result awaited till date</t>
  </si>
  <si>
    <t xml:space="preserve">At unloading end for Raw coal 45 results third party Ravi Engeri Pvt. Ltd., </t>
  </si>
  <si>
    <t>At loading end for raw coal 34 wtd average are considered since results are awaited.</t>
  </si>
  <si>
    <t>At loading end for raw coal M/s IGI 33 results available till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</si>
</sst>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dd/mm/yyyy;@"/>
    <numFmt numFmtId="165" formatCode="#,##0.000"/>
    <numFmt numFmtId="166" formatCode="0_ "/>
    <numFmt numFmtId="167" formatCode="dd\.mm\.yyyy;@"/>
    <numFmt numFmtId="168" formatCode="dd/mmm/yyyy"/>
    <numFmt numFmtId="169" formatCode="0.000"/>
    <numFmt numFmtId="170" formatCode="0.000_ "/>
    <numFmt numFmtId="171" formatCode="0.0"/>
    <numFmt numFmtId="172" formatCode="[$-14009]dd\-mm\-yyyy;@"/>
  </numFmts>
  <fonts count="49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Arial"/>
      <family val="2"/>
    </font>
    <font>
      <sz val="11"/>
      <color rgb="FF40404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  <font>
      <b/>
      <sz val="10"/>
      <name val="Times New Roman"/>
      <family val="1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16"/>
      <color indexed="8"/>
      <name val="Calibri"/>
      <family val="2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Times New Roman"/>
      <family val="1"/>
    </font>
    <font>
      <sz val="11"/>
      <color theme="0"/>
      <name val="Calibri"/>
      <family val="2"/>
      <scheme val="minor"/>
    </font>
    <font>
      <sz val="9"/>
      <color theme="1"/>
      <name val="Times New Roman"/>
      <family val="1"/>
    </font>
    <font>
      <b/>
      <u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Book Antiqua"/>
      <family val="1"/>
    </font>
    <font>
      <sz val="11"/>
      <color theme="1"/>
      <name val="Book Antiqua"/>
      <family val="1"/>
    </font>
    <font>
      <b/>
      <u/>
      <sz val="16"/>
      <color indexed="8"/>
      <name val="Calibri"/>
      <family val="2"/>
    </font>
    <font>
      <sz val="11"/>
      <color rgb="FFFF0000"/>
      <name val="Calibri"/>
      <family val="2"/>
      <scheme val="minor"/>
    </font>
    <font>
      <b/>
      <sz val="10"/>
      <color rgb="FFFF0000"/>
      <name val="Times New Roman"/>
      <family val="1"/>
    </font>
    <font>
      <sz val="11"/>
      <color rgb="FFC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Times New Roman"/>
      <family val="1"/>
    </font>
    <font>
      <u/>
      <sz val="7.9"/>
      <color theme="10"/>
      <name val="Calibri"/>
      <family val="2"/>
    </font>
    <font>
      <sz val="16"/>
      <color rgb="FFC0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rgb="FF404040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8901333658864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0691854609822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theme="3" tint="0.799920651875362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19">
    <xf numFmtId="0" fontId="0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34" fillId="0" borderId="0"/>
    <xf numFmtId="0" fontId="31" fillId="0" borderId="0"/>
    <xf numFmtId="0" fontId="32" fillId="0" borderId="0"/>
    <xf numFmtId="0" fontId="31" fillId="0" borderId="0"/>
    <xf numFmtId="0" fontId="6" fillId="0" borderId="0"/>
    <xf numFmtId="0" fontId="42" fillId="0" borderId="0"/>
    <xf numFmtId="0" fontId="5" fillId="0" borderId="0"/>
    <xf numFmtId="0" fontId="43" fillId="0" borderId="0" applyNumberFormat="0" applyFill="0" applyBorder="0" applyAlignment="0" applyProtection="0">
      <alignment vertical="top"/>
      <protection locked="0"/>
    </xf>
  </cellStyleXfs>
  <cellXfs count="484">
    <xf numFmtId="0" fontId="0" fillId="0" borderId="0" xfId="0"/>
    <xf numFmtId="0" fontId="10" fillId="0" borderId="0" xfId="14" applyFont="1"/>
    <xf numFmtId="0" fontId="11" fillId="0" borderId="0" xfId="9" applyFont="1"/>
    <xf numFmtId="0" fontId="13" fillId="0" borderId="5" xfId="13" applyFont="1" applyBorder="1" applyAlignment="1">
      <alignment horizontal="center" vertical="center" wrapText="1"/>
    </xf>
    <xf numFmtId="165" fontId="13" fillId="0" borderId="5" xfId="13" applyNumberFormat="1" applyFont="1" applyBorder="1" applyAlignment="1">
      <alignment horizontal="center" vertical="center" wrapText="1"/>
    </xf>
    <xf numFmtId="14" fontId="13" fillId="0" borderId="5" xfId="13" applyNumberFormat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3" fillId="0" borderId="5" xfId="12" applyFont="1" applyBorder="1" applyAlignment="1">
      <alignment horizontal="left" vertical="center" wrapText="1"/>
    </xf>
    <xf numFmtId="2" fontId="10" fillId="0" borderId="0" xfId="14" applyNumberFormat="1" applyFont="1"/>
    <xf numFmtId="1" fontId="10" fillId="0" borderId="0" xfId="14" applyNumberFormat="1" applyFont="1"/>
    <xf numFmtId="0" fontId="14" fillId="0" borderId="5" xfId="6" applyFont="1" applyBorder="1" applyAlignment="1">
      <alignment horizontal="center" vertical="center" wrapText="1"/>
    </xf>
    <xf numFmtId="2" fontId="16" fillId="0" borderId="4" xfId="12" applyNumberFormat="1" applyFont="1" applyBorder="1" applyAlignment="1">
      <alignment horizontal="center" vertical="center" wrapText="1"/>
    </xf>
    <xf numFmtId="0" fontId="16" fillId="0" borderId="4" xfId="12" applyFont="1" applyBorder="1" applyAlignment="1">
      <alignment vertical="center" wrapText="1"/>
    </xf>
    <xf numFmtId="14" fontId="16" fillId="0" borderId="4" xfId="12" applyNumberFormat="1" applyFont="1" applyBorder="1" applyAlignment="1">
      <alignment vertical="center" wrapText="1"/>
    </xf>
    <xf numFmtId="0" fontId="17" fillId="0" borderId="0" xfId="8" applyFont="1" applyAlignment="1">
      <alignment vertical="center"/>
    </xf>
    <xf numFmtId="0" fontId="11" fillId="0" borderId="0" xfId="6" applyFont="1" applyAlignment="1">
      <alignment vertical="center" wrapText="1"/>
    </xf>
    <xf numFmtId="0" fontId="31" fillId="0" borderId="0" xfId="4"/>
    <xf numFmtId="0" fontId="31" fillId="0" borderId="0" xfId="2"/>
    <xf numFmtId="0" fontId="20" fillId="0" borderId="0" xfId="2" applyFont="1" applyAlignment="1">
      <alignment horizontal="center"/>
    </xf>
    <xf numFmtId="168" fontId="21" fillId="0" borderId="0" xfId="2" applyNumberFormat="1" applyFont="1" applyAlignment="1">
      <alignment horizontal="center"/>
    </xf>
    <xf numFmtId="2" fontId="31" fillId="0" borderId="0" xfId="2" applyNumberFormat="1"/>
    <xf numFmtId="0" fontId="22" fillId="0" borderId="0" xfId="2" applyFont="1" applyAlignment="1">
      <alignment horizontal="left" vertical="center"/>
    </xf>
    <xf numFmtId="0" fontId="23" fillId="0" borderId="0" xfId="2" applyFont="1" applyAlignment="1">
      <alignment horizontal="center"/>
    </xf>
    <xf numFmtId="0" fontId="24" fillId="4" borderId="0" xfId="2" applyFont="1" applyFill="1" applyAlignment="1">
      <alignment horizontal="center"/>
    </xf>
    <xf numFmtId="0" fontId="23" fillId="0" borderId="0" xfId="2" applyFont="1"/>
    <xf numFmtId="1" fontId="31" fillId="0" borderId="0" xfId="2" applyNumberFormat="1"/>
    <xf numFmtId="0" fontId="10" fillId="0" borderId="10" xfId="2" applyFont="1" applyBorder="1" applyAlignment="1">
      <alignment horizontal="center" vertical="center" wrapText="1"/>
    </xf>
    <xf numFmtId="0" fontId="10" fillId="0" borderId="15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31" fillId="0" borderId="20" xfId="2" applyBorder="1" applyAlignment="1">
      <alignment horizontal="center"/>
    </xf>
    <xf numFmtId="0" fontId="31" fillId="0" borderId="21" xfId="2" applyBorder="1"/>
    <xf numFmtId="2" fontId="15" fillId="0" borderId="9" xfId="4" applyNumberFormat="1" applyFont="1" applyBorder="1" applyAlignment="1">
      <alignment horizontal="center" vertical="center"/>
    </xf>
    <xf numFmtId="1" fontId="15" fillId="2" borderId="8" xfId="4" applyNumberFormat="1" applyFont="1" applyFill="1" applyBorder="1" applyAlignment="1">
      <alignment horizontal="center" vertical="center"/>
    </xf>
    <xf numFmtId="0" fontId="31" fillId="0" borderId="2" xfId="2" applyBorder="1"/>
    <xf numFmtId="2" fontId="31" fillId="0" borderId="20" xfId="2" applyNumberFormat="1" applyBorder="1" applyAlignment="1">
      <alignment horizontal="center"/>
    </xf>
    <xf numFmtId="1" fontId="15" fillId="0" borderId="5" xfId="2" applyNumberFormat="1" applyFont="1" applyBorder="1" applyAlignment="1">
      <alignment horizontal="center" vertical="center"/>
    </xf>
    <xf numFmtId="1" fontId="31" fillId="0" borderId="5" xfId="2" applyNumberFormat="1" applyBorder="1" applyAlignment="1">
      <alignment horizontal="center"/>
    </xf>
    <xf numFmtId="1" fontId="31" fillId="0" borderId="5" xfId="4" applyNumberFormat="1" applyBorder="1" applyAlignment="1">
      <alignment horizontal="center"/>
    </xf>
    <xf numFmtId="1" fontId="11" fillId="0" borderId="5" xfId="2" applyNumberFormat="1" applyFont="1" applyBorder="1" applyAlignment="1">
      <alignment horizontal="center" vertical="center"/>
    </xf>
    <xf numFmtId="0" fontId="10" fillId="5" borderId="20" xfId="2" applyFont="1" applyFill="1" applyBorder="1" applyAlignment="1">
      <alignment horizontal="center"/>
    </xf>
    <xf numFmtId="0" fontId="10" fillId="5" borderId="2" xfId="2" applyFont="1" applyFill="1" applyBorder="1"/>
    <xf numFmtId="1" fontId="10" fillId="5" borderId="20" xfId="2" applyNumberFormat="1" applyFont="1" applyFill="1" applyBorder="1" applyAlignment="1">
      <alignment horizontal="center" vertical="center"/>
    </xf>
    <xf numFmtId="1" fontId="10" fillId="5" borderId="3" xfId="2" applyNumberFormat="1" applyFont="1" applyFill="1" applyBorder="1" applyAlignment="1">
      <alignment horizontal="center" vertical="center"/>
    </xf>
    <xf numFmtId="1" fontId="10" fillId="5" borderId="5" xfId="2" applyNumberFormat="1" applyFont="1" applyFill="1" applyBorder="1" applyAlignment="1">
      <alignment horizontal="center" vertical="center"/>
    </xf>
    <xf numFmtId="0" fontId="10" fillId="6" borderId="10" xfId="2" applyFont="1" applyFill="1" applyBorder="1" applyAlignment="1">
      <alignment horizontal="center"/>
    </xf>
    <xf numFmtId="0" fontId="10" fillId="6" borderId="22" xfId="2" applyFont="1" applyFill="1" applyBorder="1"/>
    <xf numFmtId="1" fontId="10" fillId="6" borderId="10" xfId="2" applyNumberFormat="1" applyFont="1" applyFill="1" applyBorder="1" applyAlignment="1">
      <alignment horizontal="center" vertical="center"/>
    </xf>
    <xf numFmtId="1" fontId="10" fillId="6" borderId="15" xfId="2" applyNumberFormat="1" applyFont="1" applyFill="1" applyBorder="1" applyAlignment="1">
      <alignment horizontal="center" vertical="center"/>
    </xf>
    <xf numFmtId="1" fontId="10" fillId="6" borderId="11" xfId="2" applyNumberFormat="1" applyFont="1" applyFill="1" applyBorder="1" applyAlignment="1">
      <alignment horizontal="center" vertical="center"/>
    </xf>
    <xf numFmtId="0" fontId="10" fillId="0" borderId="0" xfId="2" applyFont="1" applyAlignment="1">
      <alignment horizontal="center"/>
    </xf>
    <xf numFmtId="0" fontId="10" fillId="0" borderId="0" xfId="2" applyFont="1"/>
    <xf numFmtId="1" fontId="10" fillId="0" borderId="0" xfId="2" applyNumberFormat="1" applyFont="1" applyAlignment="1">
      <alignment horizontal="center" vertical="center"/>
    </xf>
    <xf numFmtId="0" fontId="23" fillId="0" borderId="23" xfId="2" applyFont="1" applyBorder="1"/>
    <xf numFmtId="0" fontId="10" fillId="0" borderId="5" xfId="2" applyFont="1" applyBorder="1" applyAlignment="1">
      <alignment horizontal="center" vertical="center" wrapText="1"/>
    </xf>
    <xf numFmtId="1" fontId="31" fillId="5" borderId="5" xfId="2" applyNumberFormat="1" applyFill="1" applyBorder="1" applyAlignment="1">
      <alignment horizontal="center" vertical="center"/>
    </xf>
    <xf numFmtId="0" fontId="10" fillId="6" borderId="14" xfId="2" applyFont="1" applyFill="1" applyBorder="1"/>
    <xf numFmtId="1" fontId="31" fillId="6" borderId="10" xfId="2" applyNumberFormat="1" applyFill="1" applyBorder="1" applyAlignment="1">
      <alignment horizontal="center" vertical="center"/>
    </xf>
    <xf numFmtId="1" fontId="31" fillId="6" borderId="15" xfId="2" applyNumberFormat="1" applyFill="1" applyBorder="1" applyAlignment="1">
      <alignment horizontal="center" vertical="center"/>
    </xf>
    <xf numFmtId="1" fontId="31" fillId="6" borderId="11" xfId="2" applyNumberFormat="1" applyFill="1" applyBorder="1" applyAlignment="1">
      <alignment horizontal="center" vertical="center"/>
    </xf>
    <xf numFmtId="0" fontId="31" fillId="0" borderId="0" xfId="2" applyAlignment="1">
      <alignment horizontal="left" vertical="top" indent="1"/>
    </xf>
    <xf numFmtId="2" fontId="31" fillId="0" borderId="0" xfId="2" applyNumberFormat="1" applyAlignment="1">
      <alignment horizontal="center" vertical="center"/>
    </xf>
    <xf numFmtId="0" fontId="31" fillId="0" borderId="0" xfId="8"/>
    <xf numFmtId="0" fontId="25" fillId="2" borderId="0" xfId="10" applyFont="1" applyFill="1" applyAlignment="1">
      <alignment horizontal="left" vertical="center" wrapText="1"/>
    </xf>
    <xf numFmtId="1" fontId="31" fillId="0" borderId="0" xfId="2" applyNumberFormat="1" applyAlignment="1">
      <alignment horizontal="center" vertical="center"/>
    </xf>
    <xf numFmtId="1" fontId="11" fillId="0" borderId="0" xfId="2" applyNumberFormat="1" applyFont="1"/>
    <xf numFmtId="0" fontId="12" fillId="0" borderId="1" xfId="2" applyFont="1" applyBorder="1" applyAlignment="1">
      <alignment horizontal="center" vertical="center"/>
    </xf>
    <xf numFmtId="17" fontId="12" fillId="0" borderId="1" xfId="2" applyNumberFormat="1" applyFont="1" applyBorder="1" applyAlignment="1">
      <alignment horizontal="center" vertical="center"/>
    </xf>
    <xf numFmtId="0" fontId="26" fillId="0" borderId="0" xfId="2" applyFont="1"/>
    <xf numFmtId="0" fontId="10" fillId="0" borderId="14" xfId="2" applyFont="1" applyBorder="1" applyAlignment="1">
      <alignment horizontal="center" vertical="center" wrapText="1"/>
    </xf>
    <xf numFmtId="0" fontId="10" fillId="0" borderId="31" xfId="2" applyFont="1" applyBorder="1" applyAlignment="1">
      <alignment horizontal="center" vertical="center" wrapText="1"/>
    </xf>
    <xf numFmtId="0" fontId="10" fillId="0" borderId="32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10" fillId="0" borderId="33" xfId="2" applyFont="1" applyBorder="1" applyAlignment="1">
      <alignment horizontal="center" vertical="center" wrapText="1"/>
    </xf>
    <xf numFmtId="1" fontId="15" fillId="2" borderId="13" xfId="4" applyNumberFormat="1" applyFont="1" applyFill="1" applyBorder="1" applyAlignment="1">
      <alignment horizontal="center" vertical="center"/>
    </xf>
    <xf numFmtId="166" fontId="15" fillId="2" borderId="17" xfId="4" applyNumberFormat="1" applyFont="1" applyFill="1" applyBorder="1" applyAlignment="1">
      <alignment horizontal="center" vertical="center"/>
    </xf>
    <xf numFmtId="2" fontId="31" fillId="0" borderId="16" xfId="2" applyNumberFormat="1" applyBorder="1" applyAlignment="1">
      <alignment horizontal="center" vertical="center"/>
    </xf>
    <xf numFmtId="1" fontId="31" fillId="0" borderId="4" xfId="2" applyNumberFormat="1" applyBorder="1" applyAlignment="1">
      <alignment horizontal="center" vertical="center"/>
    </xf>
    <xf numFmtId="1" fontId="31" fillId="0" borderId="34" xfId="4" applyNumberFormat="1" applyBorder="1" applyAlignment="1">
      <alignment horizontal="center"/>
    </xf>
    <xf numFmtId="2" fontId="15" fillId="0" borderId="3" xfId="2" applyNumberFormat="1" applyFont="1" applyBorder="1" applyAlignment="1">
      <alignment horizontal="center" vertical="center"/>
    </xf>
    <xf numFmtId="1" fontId="11" fillId="0" borderId="3" xfId="2" applyNumberFormat="1" applyFont="1" applyBorder="1" applyAlignment="1">
      <alignment horizontal="center" vertical="center"/>
    </xf>
    <xf numFmtId="1" fontId="15" fillId="0" borderId="3" xfId="2" applyNumberFormat="1" applyFont="1" applyBorder="1" applyAlignment="1">
      <alignment horizontal="center" vertical="center"/>
    </xf>
    <xf numFmtId="1" fontId="15" fillId="2" borderId="5" xfId="4" applyNumberFormat="1" applyFont="1" applyFill="1" applyBorder="1" applyAlignment="1">
      <alignment horizontal="center" vertical="center"/>
    </xf>
    <xf numFmtId="1" fontId="10" fillId="5" borderId="34" xfId="2" applyNumberFormat="1" applyFont="1" applyFill="1" applyBorder="1" applyAlignment="1">
      <alignment horizontal="center" vertical="center"/>
    </xf>
    <xf numFmtId="1" fontId="17" fillId="5" borderId="3" xfId="2" applyNumberFormat="1" applyFont="1" applyFill="1" applyBorder="1" applyAlignment="1">
      <alignment horizontal="center" vertical="center"/>
    </xf>
    <xf numFmtId="1" fontId="10" fillId="6" borderId="14" xfId="2" applyNumberFormat="1" applyFont="1" applyFill="1" applyBorder="1" applyAlignment="1">
      <alignment horizontal="center" vertical="center"/>
    </xf>
    <xf numFmtId="2" fontId="10" fillId="6" borderId="15" xfId="2" applyNumberFormat="1" applyFont="1" applyFill="1" applyBorder="1" applyAlignment="1">
      <alignment horizontal="center" vertical="center"/>
    </xf>
    <xf numFmtId="1" fontId="17" fillId="6" borderId="15" xfId="2" applyNumberFormat="1" applyFont="1" applyFill="1" applyBorder="1" applyAlignment="1">
      <alignment horizontal="center" vertical="center"/>
    </xf>
    <xf numFmtId="1" fontId="23" fillId="0" borderId="0" xfId="2" applyNumberFormat="1" applyFont="1"/>
    <xf numFmtId="0" fontId="10" fillId="0" borderId="0" xfId="2" applyFont="1" applyAlignment="1">
      <alignment horizontal="center" vertical="center"/>
    </xf>
    <xf numFmtId="1" fontId="31" fillId="2" borderId="5" xfId="2" applyNumberFormat="1" applyFill="1" applyBorder="1" applyAlignment="1">
      <alignment horizontal="center" vertical="center"/>
    </xf>
    <xf numFmtId="1" fontId="31" fillId="0" borderId="5" xfId="2" applyNumberFormat="1" applyBorder="1" applyAlignment="1">
      <alignment horizontal="center" vertical="center"/>
    </xf>
    <xf numFmtId="2" fontId="31" fillId="0" borderId="5" xfId="2" applyNumberFormat="1" applyBorder="1" applyAlignment="1">
      <alignment horizontal="center" vertical="center"/>
    </xf>
    <xf numFmtId="2" fontId="31" fillId="0" borderId="5" xfId="2" applyNumberFormat="1" applyBorder="1" applyAlignment="1">
      <alignment horizontal="center"/>
    </xf>
    <xf numFmtId="1" fontId="31" fillId="0" borderId="5" xfId="2" applyNumberFormat="1" applyBorder="1"/>
    <xf numFmtId="1" fontId="31" fillId="6" borderId="35" xfId="2" applyNumberFormat="1" applyFill="1" applyBorder="1" applyAlignment="1">
      <alignment horizontal="center" vertical="center"/>
    </xf>
    <xf numFmtId="0" fontId="27" fillId="2" borderId="0" xfId="10" applyFont="1" applyFill="1" applyAlignment="1">
      <alignment horizontal="left" vertical="center" wrapText="1"/>
    </xf>
    <xf numFmtId="1" fontId="31" fillId="0" borderId="0" xfId="4" applyNumberFormat="1"/>
    <xf numFmtId="0" fontId="28" fillId="0" borderId="0" xfId="2" applyFont="1"/>
    <xf numFmtId="1" fontId="31" fillId="0" borderId="37" xfId="2" applyNumberFormat="1" applyBorder="1" applyAlignment="1">
      <alignment horizontal="center" vertical="center"/>
    </xf>
    <xf numFmtId="1" fontId="29" fillId="0" borderId="0" xfId="2" applyNumberFormat="1" applyFont="1" applyAlignment="1">
      <alignment horizontal="center" vertical="center"/>
    </xf>
    <xf numFmtId="14" fontId="13" fillId="0" borderId="4" xfId="12" applyNumberFormat="1" applyFont="1" applyBorder="1" applyAlignment="1">
      <alignment vertical="center" wrapText="1"/>
    </xf>
    <xf numFmtId="168" fontId="30" fillId="3" borderId="0" xfId="2" applyNumberFormat="1" applyFont="1" applyFill="1" applyAlignment="1">
      <alignment horizontal="center"/>
    </xf>
    <xf numFmtId="0" fontId="10" fillId="0" borderId="6" xfId="2" applyFont="1" applyBorder="1" applyAlignment="1">
      <alignment horizontal="center" vertical="center" wrapText="1"/>
    </xf>
    <xf numFmtId="0" fontId="10" fillId="0" borderId="38" xfId="2" applyFont="1" applyBorder="1" applyAlignment="1">
      <alignment horizontal="center" vertical="center" wrapText="1"/>
    </xf>
    <xf numFmtId="0" fontId="10" fillId="0" borderId="7" xfId="2" applyFont="1" applyBorder="1" applyAlignment="1">
      <alignment horizontal="center" vertical="center" wrapText="1"/>
    </xf>
    <xf numFmtId="2" fontId="15" fillId="0" borderId="20" xfId="4" applyNumberFormat="1" applyFont="1" applyBorder="1" applyAlignment="1">
      <alignment horizontal="center" vertical="center"/>
    </xf>
    <xf numFmtId="2" fontId="15" fillId="0" borderId="20" xfId="2" applyNumberFormat="1" applyFont="1" applyBorder="1" applyAlignment="1">
      <alignment horizontal="center" vertical="center"/>
    </xf>
    <xf numFmtId="1" fontId="10" fillId="5" borderId="10" xfId="2" applyNumberFormat="1" applyFont="1" applyFill="1" applyBorder="1" applyAlignment="1">
      <alignment horizontal="center" vertical="center"/>
    </xf>
    <xf numFmtId="1" fontId="10" fillId="5" borderId="11" xfId="2" applyNumberFormat="1" applyFont="1" applyFill="1" applyBorder="1" applyAlignment="1">
      <alignment horizontal="center" vertical="center"/>
    </xf>
    <xf numFmtId="1" fontId="10" fillId="6" borderId="31" xfId="2" applyNumberFormat="1" applyFont="1" applyFill="1" applyBorder="1" applyAlignment="1">
      <alignment horizontal="center" vertical="center"/>
    </xf>
    <xf numFmtId="1" fontId="10" fillId="6" borderId="32" xfId="2" applyNumberFormat="1" applyFont="1" applyFill="1" applyBorder="1" applyAlignment="1">
      <alignment horizontal="center" vertical="center"/>
    </xf>
    <xf numFmtId="1" fontId="10" fillId="6" borderId="12" xfId="2" applyNumberFormat="1" applyFont="1" applyFill="1" applyBorder="1" applyAlignment="1">
      <alignment horizontal="center" vertical="center"/>
    </xf>
    <xf numFmtId="0" fontId="0" fillId="0" borderId="37" xfId="2" applyFont="1" applyBorder="1"/>
    <xf numFmtId="1" fontId="11" fillId="0" borderId="0" xfId="9" applyNumberFormat="1" applyFont="1"/>
    <xf numFmtId="0" fontId="10" fillId="0" borderId="39" xfId="2" applyFont="1" applyBorder="1" applyAlignment="1">
      <alignment horizontal="center" vertical="center" wrapText="1"/>
    </xf>
    <xf numFmtId="166" fontId="15" fillId="0" borderId="5" xfId="2" applyNumberFormat="1" applyFont="1" applyBorder="1" applyAlignment="1">
      <alignment horizontal="center" vertical="center"/>
    </xf>
    <xf numFmtId="1" fontId="15" fillId="0" borderId="34" xfId="2" applyNumberFormat="1" applyFont="1" applyBorder="1" applyAlignment="1">
      <alignment horizontal="center" vertical="center"/>
    </xf>
    <xf numFmtId="1" fontId="10" fillId="5" borderId="14" xfId="2" applyNumberFormat="1" applyFont="1" applyFill="1" applyBorder="1" applyAlignment="1">
      <alignment horizontal="center" vertical="center"/>
    </xf>
    <xf numFmtId="1" fontId="10" fillId="6" borderId="33" xfId="2" applyNumberFormat="1" applyFont="1" applyFill="1" applyBorder="1" applyAlignment="1">
      <alignment horizontal="center" vertical="center"/>
    </xf>
    <xf numFmtId="2" fontId="10" fillId="6" borderId="10" xfId="2" applyNumberFormat="1" applyFont="1" applyFill="1" applyBorder="1" applyAlignment="1">
      <alignment horizontal="center" vertical="center"/>
    </xf>
    <xf numFmtId="169" fontId="10" fillId="0" borderId="0" xfId="2" applyNumberFormat="1" applyFont="1" applyAlignment="1">
      <alignment horizontal="center" vertical="center"/>
    </xf>
    <xf numFmtId="0" fontId="36" fillId="0" borderId="0" xfId="2" applyFont="1"/>
    <xf numFmtId="169" fontId="31" fillId="6" borderId="11" xfId="2" applyNumberFormat="1" applyFill="1" applyBorder="1" applyAlignment="1">
      <alignment horizontal="center" vertical="center"/>
    </xf>
    <xf numFmtId="169" fontId="31" fillId="0" borderId="5" xfId="2" applyNumberFormat="1" applyBorder="1" applyAlignment="1">
      <alignment horizontal="center" vertical="center"/>
    </xf>
    <xf numFmtId="169" fontId="31" fillId="5" borderId="5" xfId="2" applyNumberFormat="1" applyFill="1" applyBorder="1" applyAlignment="1">
      <alignment horizontal="center" vertical="center"/>
    </xf>
    <xf numFmtId="1" fontId="15" fillId="2" borderId="5" xfId="0" applyNumberFormat="1" applyFont="1" applyFill="1" applyBorder="1" applyAlignment="1">
      <alignment horizontal="center"/>
    </xf>
    <xf numFmtId="0" fontId="31" fillId="0" borderId="0" xfId="2" applyAlignment="1">
      <alignment horizontal="right"/>
    </xf>
    <xf numFmtId="0" fontId="11" fillId="0" borderId="0" xfId="2" applyFont="1"/>
    <xf numFmtId="0" fontId="37" fillId="0" borderId="0" xfId="5" applyFont="1"/>
    <xf numFmtId="169" fontId="11" fillId="0" borderId="0" xfId="9" applyNumberFormat="1" applyFont="1"/>
    <xf numFmtId="170" fontId="31" fillId="0" borderId="0" xfId="2" applyNumberFormat="1" applyAlignment="1">
      <alignment horizontal="center" vertical="center"/>
    </xf>
    <xf numFmtId="169" fontId="10" fillId="6" borderId="11" xfId="2" applyNumberFormat="1" applyFont="1" applyFill="1" applyBorder="1" applyAlignment="1">
      <alignment horizontal="center" vertical="center"/>
    </xf>
    <xf numFmtId="2" fontId="10" fillId="0" borderId="0" xfId="2" applyNumberFormat="1" applyFont="1" applyAlignment="1">
      <alignment horizontal="center" vertical="center"/>
    </xf>
    <xf numFmtId="2" fontId="10" fillId="0" borderId="5" xfId="14" applyNumberFormat="1" applyFont="1" applyBorder="1" applyAlignment="1">
      <alignment horizontal="center"/>
    </xf>
    <xf numFmtId="2" fontId="10" fillId="5" borderId="34" xfId="2" applyNumberFormat="1" applyFont="1" applyFill="1" applyBorder="1" applyAlignment="1">
      <alignment horizontal="center" vertical="center"/>
    </xf>
    <xf numFmtId="2" fontId="10" fillId="2" borderId="5" xfId="14" applyNumberFormat="1" applyFont="1" applyFill="1" applyBorder="1" applyAlignment="1">
      <alignment horizontal="center"/>
    </xf>
    <xf numFmtId="1" fontId="31" fillId="0" borderId="17" xfId="2" applyNumberFormat="1" applyBorder="1" applyAlignment="1">
      <alignment horizontal="center" vertical="center"/>
    </xf>
    <xf numFmtId="1" fontId="31" fillId="3" borderId="0" xfId="2" applyNumberFormat="1" applyFill="1"/>
    <xf numFmtId="1" fontId="31" fillId="3" borderId="0" xfId="2" applyNumberFormat="1" applyFill="1" applyAlignment="1">
      <alignment horizontal="left"/>
    </xf>
    <xf numFmtId="2" fontId="31" fillId="6" borderId="11" xfId="2" applyNumberFormat="1" applyFill="1" applyBorder="1" applyAlignment="1">
      <alignment horizontal="center" vertical="center"/>
    </xf>
    <xf numFmtId="171" fontId="31" fillId="0" borderId="0" xfId="2" applyNumberFormat="1"/>
    <xf numFmtId="0" fontId="10" fillId="0" borderId="40" xfId="2" applyFont="1" applyBorder="1" applyAlignment="1">
      <alignment horizontal="center" vertical="center" wrapText="1"/>
    </xf>
    <xf numFmtId="0" fontId="10" fillId="0" borderId="41" xfId="2" applyFont="1" applyBorder="1" applyAlignment="1">
      <alignment horizontal="center" vertical="center" wrapText="1"/>
    </xf>
    <xf numFmtId="0" fontId="10" fillId="0" borderId="42" xfId="2" applyFont="1" applyBorder="1" applyAlignment="1">
      <alignment horizontal="center" vertical="center" wrapText="1"/>
    </xf>
    <xf numFmtId="0" fontId="10" fillId="0" borderId="43" xfId="2" applyFont="1" applyBorder="1" applyAlignment="1">
      <alignment horizontal="center" vertical="center" wrapText="1"/>
    </xf>
    <xf numFmtId="1" fontId="31" fillId="0" borderId="0" xfId="2" applyNumberFormat="1" applyAlignment="1">
      <alignment vertical="center"/>
    </xf>
    <xf numFmtId="0" fontId="31" fillId="0" borderId="0" xfId="2" applyAlignment="1">
      <alignment vertical="center"/>
    </xf>
    <xf numFmtId="0" fontId="31" fillId="0" borderId="20" xfId="2" applyBorder="1" applyAlignment="1">
      <alignment horizontal="center" vertical="center"/>
    </xf>
    <xf numFmtId="0" fontId="31" fillId="0" borderId="21" xfId="2" applyBorder="1" applyAlignment="1">
      <alignment vertical="center"/>
    </xf>
    <xf numFmtId="1" fontId="31" fillId="0" borderId="8" xfId="4" applyNumberFormat="1" applyBorder="1" applyAlignment="1">
      <alignment horizontal="center" vertical="center"/>
    </xf>
    <xf numFmtId="0" fontId="31" fillId="0" borderId="2" xfId="2" applyBorder="1" applyAlignment="1">
      <alignment vertical="center"/>
    </xf>
    <xf numFmtId="1" fontId="31" fillId="0" borderId="5" xfId="4" applyNumberFormat="1" applyBorder="1" applyAlignment="1">
      <alignment horizontal="center" vertical="center"/>
    </xf>
    <xf numFmtId="1" fontId="31" fillId="0" borderId="34" xfId="4" applyNumberFormat="1" applyBorder="1" applyAlignment="1">
      <alignment horizontal="center" vertical="center"/>
    </xf>
    <xf numFmtId="1" fontId="15" fillId="0" borderId="5" xfId="0" applyNumberFormat="1" applyFont="1" applyBorder="1" applyAlignment="1">
      <alignment horizontal="center" vertical="center"/>
    </xf>
    <xf numFmtId="0" fontId="10" fillId="5" borderId="20" xfId="2" applyFont="1" applyFill="1" applyBorder="1" applyAlignment="1">
      <alignment horizontal="center" vertical="center"/>
    </xf>
    <xf numFmtId="0" fontId="10" fillId="5" borderId="2" xfId="2" applyFont="1" applyFill="1" applyBorder="1" applyAlignment="1">
      <alignment vertical="center"/>
    </xf>
    <xf numFmtId="0" fontId="10" fillId="6" borderId="10" xfId="2" applyFont="1" applyFill="1" applyBorder="1" applyAlignment="1">
      <alignment horizontal="center" vertical="center"/>
    </xf>
    <xf numFmtId="0" fontId="10" fillId="6" borderId="14" xfId="2" applyFont="1" applyFill="1" applyBorder="1" applyAlignment="1">
      <alignment vertical="center"/>
    </xf>
    <xf numFmtId="1" fontId="10" fillId="2" borderId="0" xfId="2" applyNumberFormat="1" applyFont="1" applyFill="1" applyAlignment="1">
      <alignment horizontal="center" vertical="center"/>
    </xf>
    <xf numFmtId="166" fontId="10" fillId="2" borderId="0" xfId="2" applyNumberFormat="1" applyFont="1" applyFill="1" applyAlignment="1">
      <alignment horizontal="center" vertical="center"/>
    </xf>
    <xf numFmtId="169" fontId="15" fillId="2" borderId="5" xfId="4" applyNumberFormat="1" applyFont="1" applyFill="1" applyBorder="1" applyAlignment="1">
      <alignment horizontal="center" vertical="center"/>
    </xf>
    <xf numFmtId="0" fontId="38" fillId="0" borderId="0" xfId="9" applyFont="1"/>
    <xf numFmtId="0" fontId="38" fillId="0" borderId="0" xfId="2" applyFont="1"/>
    <xf numFmtId="0" fontId="38" fillId="0" borderId="0" xfId="8" applyFont="1" applyAlignment="1">
      <alignment horizontal="left"/>
    </xf>
    <xf numFmtId="1" fontId="38" fillId="0" borderId="0" xfId="2" applyNumberFormat="1" applyFont="1"/>
    <xf numFmtId="169" fontId="38" fillId="0" borderId="0" xfId="2" applyNumberFormat="1" applyFont="1"/>
    <xf numFmtId="0" fontId="38" fillId="0" borderId="0" xfId="2" applyFont="1" applyAlignment="1">
      <alignment horizontal="right"/>
    </xf>
    <xf numFmtId="1" fontId="38" fillId="0" borderId="0" xfId="2" applyNumberFormat="1" applyFont="1" applyAlignment="1">
      <alignment horizontal="right"/>
    </xf>
    <xf numFmtId="0" fontId="38" fillId="0" borderId="0" xfId="2" applyFont="1" applyAlignment="1">
      <alignment horizontal="center"/>
    </xf>
    <xf numFmtId="0" fontId="38" fillId="0" borderId="0" xfId="5" applyFont="1"/>
    <xf numFmtId="166" fontId="38" fillId="0" borderId="0" xfId="2" applyNumberFormat="1" applyFont="1"/>
    <xf numFmtId="0" fontId="38" fillId="0" borderId="0" xfId="9" applyFont="1" applyAlignment="1">
      <alignment horizontal="right"/>
    </xf>
    <xf numFmtId="167" fontId="38" fillId="0" borderId="0" xfId="7" applyNumberFormat="1" applyFont="1"/>
    <xf numFmtId="0" fontId="38" fillId="0" borderId="0" xfId="7" applyFont="1" applyAlignment="1">
      <alignment horizontal="center"/>
    </xf>
    <xf numFmtId="1" fontId="38" fillId="0" borderId="0" xfId="7" applyNumberFormat="1" applyFont="1" applyAlignment="1">
      <alignment horizontal="center"/>
    </xf>
    <xf numFmtId="1" fontId="31" fillId="2" borderId="5" xfId="4" applyNumberFormat="1" applyFill="1" applyBorder="1" applyAlignment="1">
      <alignment horizontal="center" vertical="center"/>
    </xf>
    <xf numFmtId="1" fontId="31" fillId="2" borderId="34" xfId="4" applyNumberFormat="1" applyFill="1" applyBorder="1" applyAlignment="1">
      <alignment horizontal="center" vertical="center"/>
    </xf>
    <xf numFmtId="1" fontId="31" fillId="2" borderId="5" xfId="2" applyNumberFormat="1" applyFill="1" applyBorder="1" applyAlignment="1">
      <alignment horizontal="center"/>
    </xf>
    <xf numFmtId="1" fontId="31" fillId="2" borderId="34" xfId="2" applyNumberFormat="1" applyFill="1" applyBorder="1" applyAlignment="1">
      <alignment horizontal="center"/>
    </xf>
    <xf numFmtId="1" fontId="15" fillId="2" borderId="5" xfId="2" applyNumberFormat="1" applyFont="1" applyFill="1" applyBorder="1" applyAlignment="1">
      <alignment horizontal="center" vertical="center"/>
    </xf>
    <xf numFmtId="166" fontId="31" fillId="0" borderId="0" xfId="2" applyNumberFormat="1" applyAlignment="1">
      <alignment horizontal="center" vertical="center"/>
    </xf>
    <xf numFmtId="0" fontId="11" fillId="3" borderId="0" xfId="9" applyFont="1" applyFill="1"/>
    <xf numFmtId="1" fontId="31" fillId="2" borderId="0" xfId="2" applyNumberFormat="1" applyFill="1" applyAlignment="1">
      <alignment horizontal="center" vertical="center"/>
    </xf>
    <xf numFmtId="1" fontId="31" fillId="2" borderId="0" xfId="2" applyNumberFormat="1" applyFill="1"/>
    <xf numFmtId="1" fontId="11" fillId="2" borderId="0" xfId="9" applyNumberFormat="1" applyFont="1" applyFill="1"/>
    <xf numFmtId="1" fontId="38" fillId="0" borderId="0" xfId="9" applyNumberFormat="1" applyFont="1"/>
    <xf numFmtId="2" fontId="10" fillId="0" borderId="0" xfId="14" applyNumberFormat="1" applyFont="1" applyAlignment="1">
      <alignment vertical="center"/>
    </xf>
    <xf numFmtId="2" fontId="10" fillId="0" borderId="5" xfId="14" applyNumberFormat="1" applyFont="1" applyBorder="1" applyAlignment="1">
      <alignment horizontal="center" vertical="center"/>
    </xf>
    <xf numFmtId="0" fontId="31" fillId="2" borderId="0" xfId="2" applyFill="1"/>
    <xf numFmtId="1" fontId="17" fillId="2" borderId="5" xfId="2" applyNumberFormat="1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/>
    </xf>
    <xf numFmtId="166" fontId="17" fillId="2" borderId="5" xfId="2" applyNumberFormat="1" applyFont="1" applyFill="1" applyBorder="1" applyAlignment="1">
      <alignment horizontal="center"/>
    </xf>
    <xf numFmtId="1" fontId="17" fillId="2" borderId="5" xfId="2" applyNumberFormat="1" applyFont="1" applyFill="1" applyBorder="1" applyAlignment="1">
      <alignment horizontal="center"/>
    </xf>
    <xf numFmtId="1" fontId="17" fillId="2" borderId="5" xfId="4" applyNumberFormat="1" applyFont="1" applyFill="1" applyBorder="1" applyAlignment="1">
      <alignment horizontal="center"/>
    </xf>
    <xf numFmtId="0" fontId="10" fillId="0" borderId="16" xfId="2" applyFont="1" applyBorder="1" applyAlignment="1">
      <alignment horizontal="center" vertical="center" wrapText="1"/>
    </xf>
    <xf numFmtId="0" fontId="10" fillId="0" borderId="17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1" fontId="15" fillId="0" borderId="4" xfId="2" applyNumberFormat="1" applyFont="1" applyBorder="1" applyAlignment="1">
      <alignment horizontal="center" vertical="center"/>
    </xf>
    <xf numFmtId="0" fontId="10" fillId="9" borderId="20" xfId="2" applyFont="1" applyFill="1" applyBorder="1" applyAlignment="1">
      <alignment horizontal="center"/>
    </xf>
    <xf numFmtId="0" fontId="10" fillId="9" borderId="34" xfId="2" applyFont="1" applyFill="1" applyBorder="1"/>
    <xf numFmtId="2" fontId="11" fillId="0" borderId="0" xfId="2" applyNumberFormat="1" applyFont="1"/>
    <xf numFmtId="2" fontId="10" fillId="6" borderId="11" xfId="2" applyNumberFormat="1" applyFont="1" applyFill="1" applyBorder="1" applyAlignment="1">
      <alignment horizontal="center" vertical="center"/>
    </xf>
    <xf numFmtId="0" fontId="13" fillId="2" borderId="5" xfId="1" applyFont="1" applyFill="1" applyBorder="1" applyAlignment="1">
      <alignment horizontal="center" vertical="center" wrapText="1"/>
    </xf>
    <xf numFmtId="1" fontId="10" fillId="2" borderId="5" xfId="14" applyNumberFormat="1" applyFont="1" applyFill="1" applyBorder="1" applyAlignment="1">
      <alignment horizontal="center" vertical="center"/>
    </xf>
    <xf numFmtId="170" fontId="16" fillId="2" borderId="4" xfId="12" applyNumberFormat="1" applyFont="1" applyFill="1" applyBorder="1" applyAlignment="1">
      <alignment horizontal="center" vertical="center" wrapText="1"/>
    </xf>
    <xf numFmtId="0" fontId="11" fillId="2" borderId="0" xfId="2" applyFont="1" applyFill="1"/>
    <xf numFmtId="166" fontId="16" fillId="2" borderId="0" xfId="12" applyNumberFormat="1" applyFont="1" applyFill="1" applyAlignment="1">
      <alignment horizontal="center" vertical="center" wrapText="1"/>
    </xf>
    <xf numFmtId="0" fontId="11" fillId="2" borderId="0" xfId="6" applyFont="1" applyFill="1" applyAlignment="1">
      <alignment vertical="center" wrapText="1"/>
    </xf>
    <xf numFmtId="0" fontId="19" fillId="2" borderId="0" xfId="6" applyFont="1" applyFill="1" applyAlignment="1">
      <alignment horizontal="center" vertical="center"/>
    </xf>
    <xf numFmtId="1" fontId="12" fillId="3" borderId="0" xfId="2" applyNumberFormat="1" applyFont="1" applyFill="1"/>
    <xf numFmtId="1" fontId="15" fillId="0" borderId="13" xfId="4" applyNumberFormat="1" applyFont="1" applyBorder="1" applyAlignment="1">
      <alignment horizontal="center" vertical="center"/>
    </xf>
    <xf numFmtId="0" fontId="11" fillId="0" borderId="0" xfId="8" applyFont="1" applyAlignment="1">
      <alignment horizontal="left"/>
    </xf>
    <xf numFmtId="0" fontId="11" fillId="0" borderId="0" xfId="9" applyFont="1" applyAlignment="1">
      <alignment horizontal="right"/>
    </xf>
    <xf numFmtId="167" fontId="11" fillId="0" borderId="0" xfId="7" applyNumberFormat="1" applyFont="1"/>
    <xf numFmtId="0" fontId="11" fillId="0" borderId="0" xfId="7" applyFont="1" applyAlignment="1">
      <alignment horizontal="center"/>
    </xf>
    <xf numFmtId="1" fontId="9" fillId="0" borderId="0" xfId="2" applyNumberFormat="1" applyFont="1"/>
    <xf numFmtId="1" fontId="9" fillId="0" borderId="0" xfId="2" applyNumberFormat="1" applyFont="1" applyAlignment="1">
      <alignment horizontal="right"/>
    </xf>
    <xf numFmtId="0" fontId="9" fillId="0" borderId="0" xfId="2" applyFont="1" applyAlignment="1">
      <alignment horizontal="center"/>
    </xf>
    <xf numFmtId="0" fontId="9" fillId="0" borderId="0" xfId="2" applyFont="1"/>
    <xf numFmtId="0" fontId="9" fillId="0" borderId="20" xfId="2" applyFont="1" applyBorder="1" applyAlignment="1">
      <alignment horizontal="center"/>
    </xf>
    <xf numFmtId="1" fontId="9" fillId="2" borderId="5" xfId="2" applyNumberFormat="1" applyFont="1" applyFill="1" applyBorder="1" applyAlignment="1">
      <alignment horizontal="center" vertical="center"/>
    </xf>
    <xf numFmtId="1" fontId="9" fillId="0" borderId="5" xfId="2" applyNumberFormat="1" applyFont="1" applyBorder="1" applyAlignment="1">
      <alignment horizontal="center" vertical="center"/>
    </xf>
    <xf numFmtId="2" fontId="9" fillId="0" borderId="5" xfId="2" applyNumberFormat="1" applyFont="1" applyBorder="1" applyAlignment="1">
      <alignment horizontal="center" vertical="center"/>
    </xf>
    <xf numFmtId="0" fontId="9" fillId="0" borderId="34" xfId="2" applyFont="1" applyBorder="1"/>
    <xf numFmtId="169" fontId="9" fillId="0" borderId="5" xfId="2" applyNumberFormat="1" applyFont="1" applyBorder="1" applyAlignment="1">
      <alignment horizontal="center" vertical="center"/>
    </xf>
    <xf numFmtId="2" fontId="9" fillId="0" borderId="5" xfId="2" applyNumberFormat="1" applyFont="1" applyBorder="1" applyAlignment="1">
      <alignment horizontal="center"/>
    </xf>
    <xf numFmtId="1" fontId="9" fillId="9" borderId="20" xfId="2" applyNumberFormat="1" applyFont="1" applyFill="1" applyBorder="1" applyAlignment="1">
      <alignment horizontal="center" vertical="center"/>
    </xf>
    <xf numFmtId="1" fontId="9" fillId="9" borderId="3" xfId="2" applyNumberFormat="1" applyFont="1" applyFill="1" applyBorder="1" applyAlignment="1">
      <alignment horizontal="center" vertical="center"/>
    </xf>
    <xf numFmtId="1" fontId="9" fillId="9" borderId="5" xfId="2" applyNumberFormat="1" applyFont="1" applyFill="1" applyBorder="1" applyAlignment="1">
      <alignment horizontal="center" vertical="center"/>
    </xf>
    <xf numFmtId="1" fontId="9" fillId="0" borderId="5" xfId="2" applyNumberFormat="1" applyFont="1" applyBorder="1"/>
    <xf numFmtId="1" fontId="9" fillId="6" borderId="15" xfId="2" applyNumberFormat="1" applyFont="1" applyFill="1" applyBorder="1" applyAlignment="1">
      <alignment horizontal="center" vertical="center"/>
    </xf>
    <xf numFmtId="2" fontId="9" fillId="6" borderId="11" xfId="2" applyNumberFormat="1" applyFont="1" applyFill="1" applyBorder="1" applyAlignment="1">
      <alignment horizontal="center" vertical="center"/>
    </xf>
    <xf numFmtId="1" fontId="9" fillId="6" borderId="11" xfId="2" applyNumberFormat="1" applyFont="1" applyFill="1" applyBorder="1" applyAlignment="1">
      <alignment horizontal="center" vertical="center"/>
    </xf>
    <xf numFmtId="169" fontId="9" fillId="6" borderId="11" xfId="2" applyNumberFormat="1" applyFont="1" applyFill="1" applyBorder="1" applyAlignment="1">
      <alignment horizontal="center" vertical="center"/>
    </xf>
    <xf numFmtId="1" fontId="9" fillId="6" borderId="5" xfId="2" applyNumberFormat="1" applyFont="1" applyFill="1" applyBorder="1" applyAlignment="1">
      <alignment horizontal="center" vertical="center"/>
    </xf>
    <xf numFmtId="169" fontId="9" fillId="9" borderId="3" xfId="2" applyNumberFormat="1" applyFont="1" applyFill="1" applyBorder="1" applyAlignment="1">
      <alignment horizontal="center" vertical="center"/>
    </xf>
    <xf numFmtId="0" fontId="8" fillId="0" borderId="0" xfId="2" applyFont="1"/>
    <xf numFmtId="1" fontId="8" fillId="3" borderId="0" xfId="2" applyNumberFormat="1" applyFont="1" applyFill="1"/>
    <xf numFmtId="2" fontId="9" fillId="6" borderId="10" xfId="2" applyNumberFormat="1" applyFont="1" applyFill="1" applyBorder="1" applyAlignment="1">
      <alignment horizontal="center" vertical="center"/>
    </xf>
    <xf numFmtId="1" fontId="38" fillId="2" borderId="0" xfId="2" applyNumberFormat="1" applyFont="1" applyFill="1" applyAlignment="1">
      <alignment horizontal="right"/>
    </xf>
    <xf numFmtId="1" fontId="15" fillId="0" borderId="5" xfId="3" applyNumberFormat="1" applyFont="1" applyBorder="1" applyAlignment="1">
      <alignment horizontal="center" vertical="center"/>
    </xf>
    <xf numFmtId="2" fontId="31" fillId="2" borderId="20" xfId="2" applyNumberFormat="1" applyFill="1" applyBorder="1" applyAlignment="1">
      <alignment horizontal="center"/>
    </xf>
    <xf numFmtId="1" fontId="7" fillId="0" borderId="0" xfId="2" quotePrefix="1" applyNumberFormat="1" applyFont="1" applyAlignment="1">
      <alignment horizontal="center"/>
    </xf>
    <xf numFmtId="169" fontId="31" fillId="0" borderId="0" xfId="2" applyNumberFormat="1"/>
    <xf numFmtId="1" fontId="15" fillId="2" borderId="17" xfId="15" applyNumberFormat="1" applyFont="1" applyFill="1" applyBorder="1" applyAlignment="1">
      <alignment horizontal="center" vertical="center"/>
    </xf>
    <xf numFmtId="0" fontId="5" fillId="0" borderId="0" xfId="17"/>
    <xf numFmtId="0" fontId="5" fillId="0" borderId="0" xfId="14" applyFont="1"/>
    <xf numFmtId="0" fontId="14" fillId="2" borderId="5" xfId="17" applyFont="1" applyFill="1" applyBorder="1" applyAlignment="1">
      <alignment horizontal="center" vertical="center" wrapText="1"/>
    </xf>
    <xf numFmtId="0" fontId="5" fillId="2" borderId="0" xfId="17" applyFill="1"/>
    <xf numFmtId="0" fontId="5" fillId="2" borderId="0" xfId="14" applyFont="1" applyFill="1"/>
    <xf numFmtId="0" fontId="5" fillId="0" borderId="0" xfId="6" applyFont="1"/>
    <xf numFmtId="0" fontId="11" fillId="2" borderId="0" xfId="17" applyFont="1" applyFill="1"/>
    <xf numFmtId="0" fontId="11" fillId="0" borderId="0" xfId="17" applyFont="1"/>
    <xf numFmtId="0" fontId="38" fillId="0" borderId="0" xfId="17" applyFont="1"/>
    <xf numFmtId="0" fontId="18" fillId="0" borderId="0" xfId="15" applyFont="1"/>
    <xf numFmtId="0" fontId="5" fillId="0" borderId="0" xfId="17" applyAlignment="1">
      <alignment horizontal="left"/>
    </xf>
    <xf numFmtId="2" fontId="17" fillId="2" borderId="5" xfId="17" applyNumberFormat="1" applyFont="1" applyFill="1" applyBorder="1" applyAlignment="1">
      <alignment horizontal="center" vertical="center" wrapText="1"/>
    </xf>
    <xf numFmtId="1" fontId="17" fillId="0" borderId="17" xfId="17" applyNumberFormat="1" applyFont="1" applyBorder="1" applyAlignment="1">
      <alignment horizontal="center" vertical="center"/>
    </xf>
    <xf numFmtId="1" fontId="17" fillId="2" borderId="4" xfId="17" applyNumberFormat="1" applyFont="1" applyFill="1" applyBorder="1" applyAlignment="1">
      <alignment horizontal="center" vertical="center"/>
    </xf>
    <xf numFmtId="1" fontId="17" fillId="0" borderId="4" xfId="17" applyNumberFormat="1" applyFont="1" applyBorder="1" applyAlignment="1">
      <alignment horizontal="center" vertical="center"/>
    </xf>
    <xf numFmtId="1" fontId="15" fillId="0" borderId="5" xfId="17" applyNumberFormat="1" applyFont="1" applyBorder="1" applyAlignment="1">
      <alignment horizontal="center" vertical="center"/>
    </xf>
    <xf numFmtId="0" fontId="4" fillId="0" borderId="0" xfId="2" applyFont="1"/>
    <xf numFmtId="1" fontId="4" fillId="0" borderId="0" xfId="2" applyNumberFormat="1" applyFont="1"/>
    <xf numFmtId="1" fontId="4" fillId="0" borderId="0" xfId="2" applyNumberFormat="1" applyFont="1" applyAlignment="1">
      <alignment vertical="center"/>
    </xf>
    <xf numFmtId="0" fontId="4" fillId="0" borderId="0" xfId="2" applyFont="1" applyAlignment="1">
      <alignment vertical="center"/>
    </xf>
    <xf numFmtId="0" fontId="4" fillId="0" borderId="20" xfId="2" applyFont="1" applyBorder="1" applyAlignment="1">
      <alignment horizontal="center" vertical="center"/>
    </xf>
    <xf numFmtId="0" fontId="4" fillId="0" borderId="21" xfId="2" applyFont="1" applyBorder="1" applyAlignment="1">
      <alignment vertical="center"/>
    </xf>
    <xf numFmtId="1" fontId="15" fillId="0" borderId="9" xfId="4" applyNumberFormat="1" applyFont="1" applyBorder="1" applyAlignment="1">
      <alignment horizontal="center" vertical="center"/>
    </xf>
    <xf numFmtId="1" fontId="4" fillId="0" borderId="8" xfId="4" applyNumberFormat="1" applyFont="1" applyBorder="1" applyAlignment="1">
      <alignment horizontal="center" vertical="center"/>
    </xf>
    <xf numFmtId="2" fontId="15" fillId="2" borderId="17" xfId="4" applyNumberFormat="1" applyFont="1" applyFill="1" applyBorder="1" applyAlignment="1">
      <alignment horizontal="center" vertical="center"/>
    </xf>
    <xf numFmtId="1" fontId="15" fillId="2" borderId="4" xfId="4" applyNumberFormat="1" applyFont="1" applyFill="1" applyBorder="1" applyAlignment="1">
      <alignment horizontal="center" vertical="center"/>
    </xf>
    <xf numFmtId="1" fontId="15" fillId="2" borderId="4" xfId="0" applyNumberFormat="1" applyFont="1" applyFill="1" applyBorder="1" applyAlignment="1">
      <alignment horizontal="center" vertical="center"/>
    </xf>
    <xf numFmtId="1" fontId="4" fillId="0" borderId="17" xfId="2" applyNumberFormat="1" applyFont="1" applyBorder="1" applyAlignment="1">
      <alignment horizontal="center" vertical="center"/>
    </xf>
    <xf numFmtId="1" fontId="4" fillId="0" borderId="4" xfId="2" applyNumberFormat="1" applyFont="1" applyBorder="1" applyAlignment="1">
      <alignment horizontal="center" vertical="center"/>
    </xf>
    <xf numFmtId="1" fontId="4" fillId="0" borderId="37" xfId="2" applyNumberFormat="1" applyFont="1" applyBorder="1" applyAlignment="1">
      <alignment horizontal="center" vertical="center"/>
    </xf>
    <xf numFmtId="0" fontId="4" fillId="0" borderId="2" xfId="2" applyFont="1" applyBorder="1" applyAlignment="1">
      <alignment vertical="center"/>
    </xf>
    <xf numFmtId="1" fontId="4" fillId="0" borderId="5" xfId="4" applyNumberFormat="1" applyFont="1" applyBorder="1" applyAlignment="1">
      <alignment horizontal="center" vertical="center"/>
    </xf>
    <xf numFmtId="1" fontId="4" fillId="0" borderId="34" xfId="4" applyNumberFormat="1" applyFont="1" applyBorder="1" applyAlignment="1">
      <alignment horizontal="center" vertical="center"/>
    </xf>
    <xf numFmtId="1" fontId="4" fillId="2" borderId="5" xfId="4" applyNumberFormat="1" applyFont="1" applyFill="1" applyBorder="1" applyAlignment="1">
      <alignment horizontal="center" vertical="center"/>
    </xf>
    <xf numFmtId="1" fontId="4" fillId="2" borderId="34" xfId="4" applyNumberFormat="1" applyFont="1" applyFill="1" applyBorder="1" applyAlignment="1">
      <alignment horizontal="center" vertical="center"/>
    </xf>
    <xf numFmtId="1" fontId="4" fillId="0" borderId="16" xfId="2" applyNumberFormat="1" applyFont="1" applyBorder="1" applyAlignment="1">
      <alignment horizontal="center" vertical="center"/>
    </xf>
    <xf numFmtId="1" fontId="4" fillId="0" borderId="0" xfId="2" applyNumberFormat="1" applyFont="1" applyAlignment="1">
      <alignment horizontal="center" vertical="center"/>
    </xf>
    <xf numFmtId="0" fontId="4" fillId="0" borderId="0" xfId="2" applyFont="1" applyAlignment="1">
      <alignment horizontal="right"/>
    </xf>
    <xf numFmtId="1" fontId="4" fillId="0" borderId="0" xfId="2" applyNumberFormat="1" applyFont="1" applyAlignment="1">
      <alignment horizontal="right"/>
    </xf>
    <xf numFmtId="0" fontId="4" fillId="0" borderId="0" xfId="2" applyFont="1" applyAlignment="1">
      <alignment horizontal="center"/>
    </xf>
    <xf numFmtId="0" fontId="4" fillId="0" borderId="20" xfId="2" applyFont="1" applyBorder="1" applyAlignment="1">
      <alignment horizontal="center"/>
    </xf>
    <xf numFmtId="1" fontId="4" fillId="2" borderId="5" xfId="2" applyNumberFormat="1" applyFont="1" applyFill="1" applyBorder="1" applyAlignment="1">
      <alignment horizontal="center" vertical="center"/>
    </xf>
    <xf numFmtId="1" fontId="4" fillId="0" borderId="5" xfId="2" applyNumberFormat="1" applyFont="1" applyBorder="1" applyAlignment="1">
      <alignment horizontal="center" vertical="center"/>
    </xf>
    <xf numFmtId="2" fontId="4" fillId="0" borderId="5" xfId="2" applyNumberFormat="1" applyFont="1" applyBorder="1" applyAlignment="1">
      <alignment horizontal="center" vertical="center"/>
    </xf>
    <xf numFmtId="1" fontId="4" fillId="3" borderId="0" xfId="2" applyNumberFormat="1" applyFont="1" applyFill="1"/>
    <xf numFmtId="1" fontId="4" fillId="0" borderId="0" xfId="2" quotePrefix="1" applyNumberFormat="1" applyFont="1" applyAlignment="1">
      <alignment horizontal="center"/>
    </xf>
    <xf numFmtId="0" fontId="4" fillId="0" borderId="34" xfId="2" applyFont="1" applyBorder="1"/>
    <xf numFmtId="1" fontId="15" fillId="0" borderId="20" xfId="2" applyNumberFormat="1" applyFont="1" applyBorder="1" applyAlignment="1">
      <alignment horizontal="center" vertical="center"/>
    </xf>
    <xf numFmtId="169" fontId="4" fillId="0" borderId="5" xfId="2" applyNumberFormat="1" applyFont="1" applyBorder="1" applyAlignment="1">
      <alignment horizontal="center" vertical="center"/>
    </xf>
    <xf numFmtId="2" fontId="4" fillId="0" borderId="5" xfId="2" applyNumberFormat="1" applyFont="1" applyBorder="1" applyAlignment="1">
      <alignment horizontal="center"/>
    </xf>
    <xf numFmtId="1" fontId="4" fillId="9" borderId="20" xfId="2" applyNumberFormat="1" applyFont="1" applyFill="1" applyBorder="1" applyAlignment="1">
      <alignment horizontal="center" vertical="center"/>
    </xf>
    <xf numFmtId="1" fontId="4" fillId="9" borderId="3" xfId="2" applyNumberFormat="1" applyFont="1" applyFill="1" applyBorder="1" applyAlignment="1">
      <alignment horizontal="center" vertical="center"/>
    </xf>
    <xf numFmtId="1" fontId="4" fillId="9" borderId="5" xfId="2" applyNumberFormat="1" applyFont="1" applyFill="1" applyBorder="1" applyAlignment="1">
      <alignment horizontal="center" vertical="center"/>
    </xf>
    <xf numFmtId="1" fontId="4" fillId="0" borderId="5" xfId="2" applyNumberFormat="1" applyFont="1" applyBorder="1"/>
    <xf numFmtId="1" fontId="4" fillId="6" borderId="10" xfId="2" applyNumberFormat="1" applyFont="1" applyFill="1" applyBorder="1" applyAlignment="1">
      <alignment horizontal="center" vertical="center"/>
    </xf>
    <xf numFmtId="1" fontId="4" fillId="6" borderId="15" xfId="2" applyNumberFormat="1" applyFont="1" applyFill="1" applyBorder="1" applyAlignment="1">
      <alignment horizontal="center" vertical="center"/>
    </xf>
    <xf numFmtId="2" fontId="4" fillId="6" borderId="11" xfId="2" applyNumberFormat="1" applyFont="1" applyFill="1" applyBorder="1" applyAlignment="1">
      <alignment horizontal="center" vertical="center"/>
    </xf>
    <xf numFmtId="1" fontId="4" fillId="6" borderId="11" xfId="2" applyNumberFormat="1" applyFont="1" applyFill="1" applyBorder="1" applyAlignment="1">
      <alignment horizontal="center" vertical="center"/>
    </xf>
    <xf numFmtId="169" fontId="4" fillId="6" borderId="11" xfId="2" applyNumberFormat="1" applyFont="1" applyFill="1" applyBorder="1" applyAlignment="1">
      <alignment horizontal="center" vertical="center"/>
    </xf>
    <xf numFmtId="1" fontId="4" fillId="6" borderId="5" xfId="2" applyNumberFormat="1" applyFont="1" applyFill="1" applyBorder="1" applyAlignment="1">
      <alignment horizontal="center" vertical="center"/>
    </xf>
    <xf numFmtId="1" fontId="43" fillId="0" borderId="0" xfId="18" applyNumberFormat="1" applyAlignment="1" applyProtection="1"/>
    <xf numFmtId="0" fontId="4" fillId="0" borderId="0" xfId="2" applyFont="1" applyAlignment="1">
      <alignment horizontal="left" vertical="top" indent="1"/>
    </xf>
    <xf numFmtId="2" fontId="4" fillId="0" borderId="0" xfId="2" applyNumberFormat="1" applyFont="1" applyAlignment="1">
      <alignment horizontal="center"/>
    </xf>
    <xf numFmtId="1" fontId="4" fillId="2" borderId="0" xfId="2" applyNumberFormat="1" applyFont="1" applyFill="1" applyAlignment="1">
      <alignment horizontal="center" vertical="center"/>
    </xf>
    <xf numFmtId="1" fontId="4" fillId="2" borderId="0" xfId="2" applyNumberFormat="1" applyFont="1" applyFill="1"/>
    <xf numFmtId="0" fontId="38" fillId="2" borderId="0" xfId="2" applyFont="1" applyFill="1" applyAlignment="1">
      <alignment horizontal="right"/>
    </xf>
    <xf numFmtId="169" fontId="38" fillId="2" borderId="0" xfId="2" applyNumberFormat="1" applyFont="1" applyFill="1" applyAlignment="1">
      <alignment horizontal="right"/>
    </xf>
    <xf numFmtId="169" fontId="38" fillId="0" borderId="0" xfId="9" applyNumberFormat="1" applyFont="1"/>
    <xf numFmtId="0" fontId="11" fillId="0" borderId="0" xfId="9" applyFont="1" applyAlignment="1">
      <alignment horizontal="center"/>
    </xf>
    <xf numFmtId="171" fontId="4" fillId="2" borderId="0" xfId="2" applyNumberFormat="1" applyFont="1" applyFill="1"/>
    <xf numFmtId="0" fontId="11" fillId="2" borderId="0" xfId="9" applyFont="1" applyFill="1" applyAlignment="1">
      <alignment horizontal="right"/>
    </xf>
    <xf numFmtId="0" fontId="11" fillId="2" borderId="0" xfId="9" applyFont="1" applyFill="1"/>
    <xf numFmtId="0" fontId="4" fillId="2" borderId="0" xfId="2" applyFont="1" applyFill="1"/>
    <xf numFmtId="1" fontId="38" fillId="2" borderId="0" xfId="2" applyNumberFormat="1" applyFont="1" applyFill="1" applyAlignment="1">
      <alignment vertical="center"/>
    </xf>
    <xf numFmtId="0" fontId="38" fillId="2" borderId="0" xfId="9" applyFont="1" applyFill="1"/>
    <xf numFmtId="1" fontId="38" fillId="2" borderId="0" xfId="9" applyNumberFormat="1" applyFont="1" applyFill="1"/>
    <xf numFmtId="0" fontId="38" fillId="2" borderId="0" xfId="2" applyFont="1" applyFill="1" applyAlignment="1">
      <alignment horizontal="center"/>
    </xf>
    <xf numFmtId="0" fontId="4" fillId="0" borderId="0" xfId="9" applyFont="1"/>
    <xf numFmtId="0" fontId="4" fillId="0" borderId="0" xfId="9" applyFont="1" applyAlignment="1">
      <alignment horizontal="left"/>
    </xf>
    <xf numFmtId="0" fontId="4" fillId="2" borderId="0" xfId="9" applyFont="1" applyFill="1"/>
    <xf numFmtId="0" fontId="10" fillId="0" borderId="5" xfId="9" applyFont="1" applyBorder="1" applyAlignment="1">
      <alignment horizontal="center" vertical="center"/>
    </xf>
    <xf numFmtId="169" fontId="4" fillId="0" borderId="0" xfId="9" applyNumberFormat="1" applyFont="1"/>
    <xf numFmtId="0" fontId="4" fillId="0" borderId="0" xfId="9" applyFont="1" applyAlignment="1">
      <alignment wrapText="1"/>
    </xf>
    <xf numFmtId="0" fontId="15" fillId="0" borderId="0" xfId="9" applyFont="1"/>
    <xf numFmtId="2" fontId="15" fillId="2" borderId="17" xfId="15" applyNumberFormat="1" applyFont="1" applyFill="1" applyBorder="1" applyAlignment="1">
      <alignment horizontal="center" vertical="center"/>
    </xf>
    <xf numFmtId="1" fontId="15" fillId="2" borderId="5" xfId="16" applyNumberFormat="1" applyFont="1" applyFill="1" applyBorder="1" applyAlignment="1">
      <alignment horizontal="center"/>
    </xf>
    <xf numFmtId="0" fontId="3" fillId="0" borderId="0" xfId="2" applyFont="1"/>
    <xf numFmtId="0" fontId="2" fillId="0" borderId="0" xfId="2" applyFont="1"/>
    <xf numFmtId="1" fontId="40" fillId="0" borderId="0" xfId="9" applyNumberFormat="1" applyFont="1"/>
    <xf numFmtId="1" fontId="15" fillId="2" borderId="20" xfId="2" applyNumberFormat="1" applyFont="1" applyFill="1" applyBorder="1" applyAlignment="1">
      <alignment horizontal="center" vertical="center"/>
    </xf>
    <xf numFmtId="1" fontId="2" fillId="2" borderId="8" xfId="4" applyNumberFormat="1" applyFont="1" applyFill="1" applyBorder="1" applyAlignment="1">
      <alignment horizontal="center" vertical="center"/>
    </xf>
    <xf numFmtId="1" fontId="2" fillId="2" borderId="13" xfId="4" applyNumberFormat="1" applyFont="1" applyFill="1" applyBorder="1" applyAlignment="1">
      <alignment horizontal="center" vertical="center"/>
    </xf>
    <xf numFmtId="1" fontId="4" fillId="0" borderId="0" xfId="2" applyNumberFormat="1" applyFont="1" applyAlignment="1">
      <alignment horizontal="center"/>
    </xf>
    <xf numFmtId="169" fontId="38" fillId="0" borderId="0" xfId="2" applyNumberFormat="1" applyFont="1" applyAlignment="1">
      <alignment horizontal="center"/>
    </xf>
    <xf numFmtId="1" fontId="38" fillId="2" borderId="0" xfId="2" applyNumberFormat="1" applyFont="1" applyFill="1" applyAlignment="1">
      <alignment horizontal="center" vertical="center"/>
    </xf>
    <xf numFmtId="14" fontId="13" fillId="0" borderId="45" xfId="12" applyNumberFormat="1" applyFont="1" applyBorder="1" applyAlignment="1">
      <alignment vertical="center" wrapText="1"/>
    </xf>
    <xf numFmtId="0" fontId="10" fillId="0" borderId="4" xfId="9" applyFont="1" applyBorder="1" applyAlignment="1">
      <alignment horizontal="center" vertical="center"/>
    </xf>
    <xf numFmtId="169" fontId="10" fillId="0" borderId="4" xfId="9" applyNumberFormat="1" applyFont="1" applyBorder="1" applyAlignment="1">
      <alignment horizontal="center" vertical="center"/>
    </xf>
    <xf numFmtId="1" fontId="10" fillId="0" borderId="4" xfId="9" applyNumberFormat="1" applyFont="1" applyBorder="1" applyAlignment="1">
      <alignment horizontal="center" vertical="center"/>
    </xf>
    <xf numFmtId="1" fontId="17" fillId="0" borderId="5" xfId="9" applyNumberFormat="1" applyFont="1" applyBorder="1" applyAlignment="1">
      <alignment horizontal="center" vertical="center"/>
    </xf>
    <xf numFmtId="14" fontId="13" fillId="0" borderId="5" xfId="12" applyNumberFormat="1" applyFont="1" applyBorder="1" applyAlignment="1">
      <alignment vertical="center" wrapText="1"/>
    </xf>
    <xf numFmtId="1" fontId="17" fillId="2" borderId="5" xfId="9" applyNumberFormat="1" applyFont="1" applyFill="1" applyBorder="1" applyAlignment="1">
      <alignment horizontal="center" vertical="center"/>
    </xf>
    <xf numFmtId="169" fontId="17" fillId="2" borderId="5" xfId="9" applyNumberFormat="1" applyFont="1" applyFill="1" applyBorder="1" applyAlignment="1">
      <alignment horizontal="center" vertical="center"/>
    </xf>
    <xf numFmtId="0" fontId="1" fillId="2" borderId="5" xfId="9" applyFont="1" applyFill="1" applyBorder="1" applyAlignment="1">
      <alignment vertical="center"/>
    </xf>
    <xf numFmtId="169" fontId="4" fillId="0" borderId="0" xfId="2" applyNumberFormat="1" applyFont="1"/>
    <xf numFmtId="0" fontId="4" fillId="0" borderId="5" xfId="2" applyFont="1" applyBorder="1"/>
    <xf numFmtId="0" fontId="1" fillId="0" borderId="5" xfId="2" applyFont="1" applyBorder="1"/>
    <xf numFmtId="2" fontId="11" fillId="0" borderId="5" xfId="9" applyNumberFormat="1" applyFont="1" applyBorder="1"/>
    <xf numFmtId="0" fontId="11" fillId="0" borderId="5" xfId="9" applyFont="1" applyBorder="1"/>
    <xf numFmtId="0" fontId="38" fillId="0" borderId="5" xfId="9" applyFont="1" applyBorder="1"/>
    <xf numFmtId="0" fontId="38" fillId="0" borderId="5" xfId="2" applyFont="1" applyBorder="1"/>
    <xf numFmtId="0" fontId="15" fillId="0" borderId="5" xfId="2" applyFont="1" applyBorder="1"/>
    <xf numFmtId="0" fontId="15" fillId="2" borderId="5" xfId="2" applyFont="1" applyFill="1" applyBorder="1"/>
    <xf numFmtId="1" fontId="15" fillId="2" borderId="5" xfId="2" applyNumberFormat="1" applyFont="1" applyFill="1" applyBorder="1"/>
    <xf numFmtId="166" fontId="17" fillId="2" borderId="2" xfId="2" applyNumberFormat="1" applyFont="1" applyFill="1" applyBorder="1" applyAlignment="1">
      <alignment horizontal="center"/>
    </xf>
    <xf numFmtId="0" fontId="31" fillId="0" borderId="5" xfId="2" applyBorder="1"/>
    <xf numFmtId="2" fontId="31" fillId="0" borderId="5" xfId="2" applyNumberFormat="1" applyBorder="1"/>
    <xf numFmtId="169" fontId="31" fillId="0" borderId="5" xfId="2" applyNumberFormat="1" applyBorder="1"/>
    <xf numFmtId="1" fontId="31" fillId="0" borderId="0" xfId="2" applyNumberFormat="1" applyAlignment="1">
      <alignment horizontal="center"/>
    </xf>
    <xf numFmtId="0" fontId="38" fillId="0" borderId="5" xfId="9" applyFont="1" applyBorder="1" applyAlignment="1">
      <alignment horizontal="center"/>
    </xf>
    <xf numFmtId="0" fontId="11" fillId="0" borderId="5" xfId="9" applyFont="1" applyBorder="1" applyAlignment="1">
      <alignment horizontal="center"/>
    </xf>
    <xf numFmtId="0" fontId="11" fillId="0" borderId="5" xfId="2" applyFont="1" applyBorder="1" applyAlignment="1">
      <alignment horizontal="center"/>
    </xf>
    <xf numFmtId="0" fontId="9" fillId="0" borderId="5" xfId="2" applyFont="1" applyBorder="1" applyAlignment="1">
      <alignment horizontal="center"/>
    </xf>
    <xf numFmtId="0" fontId="31" fillId="0" borderId="5" xfId="2" applyBorder="1" applyAlignment="1">
      <alignment horizontal="center"/>
    </xf>
    <xf numFmtId="0" fontId="14" fillId="2" borderId="1" xfId="17" applyFont="1" applyFill="1" applyBorder="1" applyAlignment="1">
      <alignment horizontal="center" vertical="center" wrapText="1"/>
    </xf>
    <xf numFmtId="1" fontId="17" fillId="0" borderId="45" xfId="17" applyNumberFormat="1" applyFont="1" applyBorder="1" applyAlignment="1">
      <alignment horizontal="center" vertical="center"/>
    </xf>
    <xf numFmtId="1" fontId="17" fillId="0" borderId="46" xfId="17" applyNumberFormat="1" applyFont="1" applyBorder="1" applyAlignment="1">
      <alignment horizontal="center" vertical="center"/>
    </xf>
    <xf numFmtId="0" fontId="1" fillId="2" borderId="5" xfId="17" applyFont="1" applyFill="1" applyBorder="1" applyAlignment="1">
      <alignment horizontal="center"/>
    </xf>
    <xf numFmtId="0" fontId="38" fillId="0" borderId="5" xfId="9" applyFont="1" applyBorder="1" applyAlignment="1">
      <alignment horizontal="left"/>
    </xf>
    <xf numFmtId="0" fontId="11" fillId="0" borderId="5" xfId="9" applyFont="1" applyBorder="1" applyAlignment="1">
      <alignment horizontal="left"/>
    </xf>
    <xf numFmtId="0" fontId="11" fillId="0" borderId="5" xfId="2" applyFont="1" applyBorder="1" applyAlignment="1">
      <alignment horizontal="left"/>
    </xf>
    <xf numFmtId="0" fontId="1" fillId="0" borderId="5" xfId="2" applyFont="1" applyBorder="1" applyAlignment="1">
      <alignment horizontal="center"/>
    </xf>
    <xf numFmtId="2" fontId="38" fillId="0" borderId="0" xfId="9" applyNumberFormat="1" applyFont="1"/>
    <xf numFmtId="1" fontId="17" fillId="2" borderId="2" xfId="4" applyNumberFormat="1" applyFont="1" applyFill="1" applyBorder="1" applyAlignment="1">
      <alignment horizontal="center"/>
    </xf>
    <xf numFmtId="166" fontId="17" fillId="2" borderId="2" xfId="2" applyNumberFormat="1" applyFont="1" applyFill="1" applyBorder="1" applyAlignment="1">
      <alignment horizontal="center" wrapText="1"/>
    </xf>
    <xf numFmtId="1" fontId="17" fillId="2" borderId="2" xfId="2" applyNumberFormat="1" applyFont="1" applyFill="1" applyBorder="1" applyAlignment="1">
      <alignment horizontal="center"/>
    </xf>
    <xf numFmtId="0" fontId="31" fillId="3" borderId="0" xfId="2" applyFill="1"/>
    <xf numFmtId="0" fontId="31" fillId="0" borderId="0" xfId="2" applyAlignment="1">
      <alignment vertical="center" wrapText="1"/>
    </xf>
    <xf numFmtId="0" fontId="31" fillId="0" borderId="0" xfId="2" applyAlignment="1">
      <alignment wrapText="1"/>
    </xf>
    <xf numFmtId="0" fontId="4" fillId="0" borderId="0" xfId="2" applyFont="1" applyAlignment="1">
      <alignment vertical="center" wrapText="1"/>
    </xf>
    <xf numFmtId="0" fontId="11" fillId="0" borderId="0" xfId="17" applyFont="1" applyAlignment="1">
      <alignment horizontal="left"/>
    </xf>
    <xf numFmtId="2" fontId="15" fillId="2" borderId="5" xfId="17" applyNumberFormat="1" applyFont="1" applyFill="1" applyBorder="1" applyAlignment="1">
      <alignment horizontal="center" vertical="center"/>
    </xf>
    <xf numFmtId="1" fontId="15" fillId="2" borderId="5" xfId="17" applyNumberFormat="1" applyFont="1" applyFill="1" applyBorder="1" applyAlignment="1">
      <alignment horizontal="center" vertical="center"/>
    </xf>
    <xf numFmtId="14" fontId="15" fillId="2" borderId="5" xfId="12" applyNumberFormat="1" applyFont="1" applyFill="1" applyBorder="1" applyAlignment="1">
      <alignment horizontal="center" vertical="center" wrapText="1"/>
    </xf>
    <xf numFmtId="0" fontId="15" fillId="2" borderId="5" xfId="12" applyFont="1" applyFill="1" applyBorder="1" applyAlignment="1">
      <alignment horizontal="left" vertical="center" wrapText="1"/>
    </xf>
    <xf numFmtId="1" fontId="15" fillId="2" borderId="5" xfId="9" applyNumberFormat="1" applyFont="1" applyFill="1" applyBorder="1" applyAlignment="1">
      <alignment horizontal="center" vertical="center"/>
    </xf>
    <xf numFmtId="169" fontId="31" fillId="0" borderId="5" xfId="2" applyNumberFormat="1" applyBorder="1" applyAlignment="1">
      <alignment horizontal="center"/>
    </xf>
    <xf numFmtId="0" fontId="44" fillId="0" borderId="5" xfId="2" applyFont="1" applyBorder="1"/>
    <xf numFmtId="1" fontId="44" fillId="0" borderId="5" xfId="2" applyNumberFormat="1" applyFont="1" applyBorder="1"/>
    <xf numFmtId="0" fontId="39" fillId="0" borderId="0" xfId="17" applyFont="1" applyAlignment="1">
      <alignment vertical="center"/>
    </xf>
    <xf numFmtId="0" fontId="11" fillId="0" borderId="0" xfId="8" applyFont="1"/>
    <xf numFmtId="0" fontId="1" fillId="0" borderId="5" xfId="9" applyFont="1" applyBorder="1" applyAlignment="1">
      <alignment vertical="center"/>
    </xf>
    <xf numFmtId="0" fontId="32" fillId="0" borderId="5" xfId="12" applyFont="1" applyBorder="1" applyAlignment="1">
      <alignment horizontal="left" vertical="center" wrapText="1"/>
    </xf>
    <xf numFmtId="1" fontId="15" fillId="0" borderId="5" xfId="9" applyNumberFormat="1" applyFont="1" applyBorder="1" applyAlignment="1">
      <alignment horizontal="center" vertical="center"/>
    </xf>
    <xf numFmtId="14" fontId="32" fillId="0" borderId="5" xfId="12" applyNumberFormat="1" applyFont="1" applyBorder="1" applyAlignment="1">
      <alignment vertical="center" wrapText="1"/>
    </xf>
    <xf numFmtId="0" fontId="41" fillId="10" borderId="5" xfId="0" applyFont="1" applyFill="1" applyBorder="1" applyAlignment="1">
      <alignment horizontal="center" vertical="center"/>
    </xf>
    <xf numFmtId="0" fontId="41" fillId="6" borderId="5" xfId="0" applyFont="1" applyFill="1" applyBorder="1" applyAlignment="1">
      <alignment horizontal="center" vertical="center"/>
    </xf>
    <xf numFmtId="0" fontId="41" fillId="3" borderId="5" xfId="0" applyFont="1" applyFill="1" applyBorder="1" applyAlignment="1">
      <alignment horizontal="center" vertical="center"/>
    </xf>
    <xf numFmtId="1" fontId="31" fillId="0" borderId="0" xfId="2" applyNumberFormat="1" applyAlignment="1">
      <alignment vertical="center" wrapText="1"/>
    </xf>
    <xf numFmtId="1" fontId="17" fillId="0" borderId="5" xfId="17" applyNumberFormat="1" applyFont="1" applyBorder="1" applyAlignment="1">
      <alignment horizontal="center" vertical="center"/>
    </xf>
    <xf numFmtId="0" fontId="31" fillId="0" borderId="0" xfId="2" applyAlignment="1">
      <alignment horizontal="left"/>
    </xf>
    <xf numFmtId="0" fontId="10" fillId="0" borderId="14" xfId="2" applyFont="1" applyBorder="1" applyAlignment="1">
      <alignment horizontal="left" vertical="center" wrapText="1"/>
    </xf>
    <xf numFmtId="1" fontId="31" fillId="0" borderId="37" xfId="2" applyNumberFormat="1" applyBorder="1" applyAlignment="1">
      <alignment horizontal="left" vertical="center"/>
    </xf>
    <xf numFmtId="2" fontId="10" fillId="5" borderId="34" xfId="2" applyNumberFormat="1" applyFont="1" applyFill="1" applyBorder="1" applyAlignment="1">
      <alignment horizontal="left" vertical="center"/>
    </xf>
    <xf numFmtId="169" fontId="10" fillId="6" borderId="11" xfId="2" applyNumberFormat="1" applyFont="1" applyFill="1" applyBorder="1" applyAlignment="1">
      <alignment horizontal="left" vertical="center"/>
    </xf>
    <xf numFmtId="169" fontId="31" fillId="0" borderId="0" xfId="2" applyNumberFormat="1" applyAlignment="1">
      <alignment horizontal="left"/>
    </xf>
    <xf numFmtId="1" fontId="31" fillId="0" borderId="5" xfId="2" applyNumberFormat="1" applyBorder="1" applyAlignment="1">
      <alignment horizontal="left"/>
    </xf>
    <xf numFmtId="1" fontId="9" fillId="0" borderId="5" xfId="2" applyNumberFormat="1" applyFont="1" applyBorder="1" applyAlignment="1">
      <alignment horizontal="left"/>
    </xf>
    <xf numFmtId="169" fontId="31" fillId="0" borderId="5" xfId="2" applyNumberFormat="1" applyBorder="1" applyAlignment="1">
      <alignment horizontal="left"/>
    </xf>
    <xf numFmtId="0" fontId="31" fillId="0" borderId="5" xfId="2" applyBorder="1" applyAlignment="1">
      <alignment horizontal="left"/>
    </xf>
    <xf numFmtId="0" fontId="38" fillId="0" borderId="0" xfId="9" applyFont="1" applyAlignment="1">
      <alignment horizontal="left"/>
    </xf>
    <xf numFmtId="0" fontId="11" fillId="0" borderId="0" xfId="9" applyFont="1" applyAlignment="1">
      <alignment horizontal="left"/>
    </xf>
    <xf numFmtId="0" fontId="11" fillId="0" borderId="0" xfId="2" applyFont="1" applyAlignment="1">
      <alignment horizontal="left"/>
    </xf>
    <xf numFmtId="1" fontId="38" fillId="0" borderId="0" xfId="9" applyNumberFormat="1" applyFont="1" applyAlignment="1">
      <alignment horizontal="left"/>
    </xf>
    <xf numFmtId="1" fontId="11" fillId="0" borderId="0" xfId="2" applyNumberFormat="1" applyFont="1" applyAlignment="1">
      <alignment horizontal="left"/>
    </xf>
    <xf numFmtId="1" fontId="38" fillId="0" borderId="5" xfId="9" applyNumberFormat="1" applyFont="1" applyBorder="1" applyAlignment="1">
      <alignment horizontal="left"/>
    </xf>
    <xf numFmtId="0" fontId="32" fillId="2" borderId="5" xfId="12" applyFont="1" applyFill="1" applyBorder="1" applyAlignment="1">
      <alignment horizontal="left" vertical="center" wrapText="1"/>
    </xf>
    <xf numFmtId="0" fontId="45" fillId="2" borderId="0" xfId="14" applyFont="1" applyFill="1"/>
    <xf numFmtId="1" fontId="45" fillId="2" borderId="0" xfId="14" applyNumberFormat="1" applyFont="1" applyFill="1"/>
    <xf numFmtId="0" fontId="39" fillId="2" borderId="0" xfId="17" applyFont="1" applyFill="1" applyAlignment="1">
      <alignment vertical="center"/>
    </xf>
    <xf numFmtId="0" fontId="11" fillId="2" borderId="0" xfId="17" applyFont="1" applyFill="1" applyAlignment="1">
      <alignment horizontal="left"/>
    </xf>
    <xf numFmtId="1" fontId="41" fillId="11" borderId="5" xfId="0" applyNumberFormat="1" applyFont="1" applyFill="1" applyBorder="1" applyAlignment="1">
      <alignment horizontal="center" vertical="center"/>
    </xf>
    <xf numFmtId="14" fontId="32" fillId="2" borderId="5" xfId="12" applyNumberFormat="1" applyFont="1" applyFill="1" applyBorder="1" applyAlignment="1">
      <alignment horizontal="center" vertical="center" wrapText="1"/>
    </xf>
    <xf numFmtId="2" fontId="15" fillId="2" borderId="5" xfId="9" applyNumberFormat="1" applyFont="1" applyFill="1" applyBorder="1" applyAlignment="1">
      <alignment horizontal="center" vertical="center"/>
    </xf>
    <xf numFmtId="1" fontId="1" fillId="2" borderId="5" xfId="0" applyNumberFormat="1" applyFont="1" applyFill="1" applyBorder="1" applyAlignment="1">
      <alignment horizontal="center" vertical="center"/>
    </xf>
    <xf numFmtId="0" fontId="15" fillId="0" borderId="0" xfId="17" applyFont="1" applyAlignment="1">
      <alignment horizontal="left"/>
    </xf>
    <xf numFmtId="1" fontId="41" fillId="3" borderId="5" xfId="0" applyNumberFormat="1" applyFont="1" applyFill="1" applyBorder="1" applyAlignment="1">
      <alignment horizontal="center" vertical="center"/>
    </xf>
    <xf numFmtId="1" fontId="41" fillId="10" borderId="5" xfId="0" applyNumberFormat="1" applyFont="1" applyFill="1" applyBorder="1" applyAlignment="1">
      <alignment horizontal="center" vertical="center"/>
    </xf>
    <xf numFmtId="0" fontId="17" fillId="0" borderId="0" xfId="17" applyFont="1" applyAlignment="1">
      <alignment vertical="center"/>
    </xf>
    <xf numFmtId="0" fontId="15" fillId="0" borderId="0" xfId="17" applyFont="1"/>
    <xf numFmtId="0" fontId="46" fillId="2" borderId="5" xfId="0" applyFont="1" applyFill="1" applyBorder="1" applyAlignment="1">
      <alignment horizontal="center" vertical="center" wrapText="1"/>
    </xf>
    <xf numFmtId="0" fontId="47" fillId="2" borderId="5" xfId="0" applyFont="1" applyFill="1" applyBorder="1" applyAlignment="1">
      <alignment horizontal="center" vertical="center" wrapText="1"/>
    </xf>
    <xf numFmtId="2" fontId="47" fillId="2" borderId="5" xfId="0" applyNumberFormat="1" applyFont="1" applyFill="1" applyBorder="1" applyAlignment="1">
      <alignment horizontal="center" vertical="center" wrapText="1"/>
    </xf>
    <xf numFmtId="1" fontId="47" fillId="2" borderId="5" xfId="0" applyNumberFormat="1" applyFont="1" applyFill="1" applyBorder="1" applyAlignment="1">
      <alignment horizontal="center" vertical="center" wrapText="1"/>
    </xf>
    <xf numFmtId="172" fontId="47" fillId="2" borderId="5" xfId="0" quotePrefix="1" applyNumberFormat="1" applyFont="1" applyFill="1" applyBorder="1" applyAlignment="1">
      <alignment horizontal="center" vertical="center" wrapText="1"/>
    </xf>
    <xf numFmtId="0" fontId="48" fillId="2" borderId="5" xfId="0" applyFont="1" applyFill="1" applyBorder="1" applyAlignment="1">
      <alignment horizontal="center" vertical="center" wrapText="1"/>
    </xf>
    <xf numFmtId="164" fontId="47" fillId="2" borderId="5" xfId="0" quotePrefix="1" applyNumberFormat="1" applyFont="1" applyFill="1" applyBorder="1" applyAlignment="1">
      <alignment horizontal="center" vertical="center" wrapText="1"/>
    </xf>
    <xf numFmtId="164" fontId="47" fillId="2" borderId="5" xfId="0" applyNumberFormat="1" applyFont="1" applyFill="1" applyBorder="1" applyAlignment="1">
      <alignment horizontal="center" vertical="center" wrapText="1"/>
    </xf>
    <xf numFmtId="172" fontId="47" fillId="2" borderId="5" xfId="0" applyNumberFormat="1" applyFont="1" applyFill="1" applyBorder="1" applyAlignment="1">
      <alignment horizontal="center" vertical="center" wrapText="1"/>
    </xf>
    <xf numFmtId="0" fontId="46" fillId="2" borderId="2" xfId="0" applyFont="1" applyFill="1" applyBorder="1" applyAlignment="1">
      <alignment horizontal="center" vertical="center" wrapText="1"/>
    </xf>
    <xf numFmtId="0" fontId="46" fillId="2" borderId="44" xfId="0" applyFont="1" applyFill="1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/>
    </xf>
    <xf numFmtId="0" fontId="10" fillId="0" borderId="20" xfId="2" applyFont="1" applyBorder="1" applyAlignment="1">
      <alignment horizontal="center" vertical="center"/>
    </xf>
    <xf numFmtId="0" fontId="10" fillId="0" borderId="24" xfId="2" applyFont="1" applyBorder="1" applyAlignment="1">
      <alignment horizontal="center" vertical="center"/>
    </xf>
    <xf numFmtId="0" fontId="10" fillId="0" borderId="34" xfId="2" applyFont="1" applyBorder="1" applyAlignment="1">
      <alignment horizontal="center" vertical="center"/>
    </xf>
    <xf numFmtId="0" fontId="19" fillId="8" borderId="5" xfId="2" applyFont="1" applyFill="1" applyBorder="1" applyAlignment="1">
      <alignment horizontal="center" vertical="center"/>
    </xf>
    <xf numFmtId="169" fontId="38" fillId="0" borderId="0" xfId="2" applyNumberFormat="1" applyFont="1" applyAlignment="1">
      <alignment horizontal="center"/>
    </xf>
    <xf numFmtId="1" fontId="38" fillId="3" borderId="0" xfId="2" applyNumberFormat="1" applyFont="1" applyFill="1" applyAlignment="1">
      <alignment horizontal="center" vertical="center"/>
    </xf>
    <xf numFmtId="0" fontId="10" fillId="0" borderId="29" xfId="2" applyFont="1" applyBorder="1" applyAlignment="1">
      <alignment horizontal="center"/>
    </xf>
    <xf numFmtId="0" fontId="10" fillId="0" borderId="30" xfId="2" applyFont="1" applyBorder="1" applyAlignment="1">
      <alignment horizontal="center"/>
    </xf>
    <xf numFmtId="0" fontId="10" fillId="0" borderId="36" xfId="2" applyFont="1" applyBorder="1" applyAlignment="1">
      <alignment horizontal="center"/>
    </xf>
    <xf numFmtId="0" fontId="23" fillId="0" borderId="0" xfId="2" applyFont="1" applyAlignment="1">
      <alignment horizontal="center"/>
    </xf>
    <xf numFmtId="169" fontId="4" fillId="0" borderId="0" xfId="2" applyNumberFormat="1" applyFont="1" applyAlignment="1">
      <alignment horizontal="center"/>
    </xf>
    <xf numFmtId="1" fontId="4" fillId="0" borderId="0" xfId="2" applyNumberFormat="1" applyFont="1" applyAlignment="1">
      <alignment horizontal="center" vertical="center"/>
    </xf>
    <xf numFmtId="0" fontId="10" fillId="0" borderId="26" xfId="2" applyFont="1" applyBorder="1" applyAlignment="1">
      <alignment horizontal="center"/>
    </xf>
    <xf numFmtId="0" fontId="10" fillId="0" borderId="27" xfId="2" applyFont="1" applyBorder="1" applyAlignment="1">
      <alignment horizontal="center"/>
    </xf>
    <xf numFmtId="0" fontId="10" fillId="0" borderId="28" xfId="2" applyFont="1" applyBorder="1" applyAlignment="1">
      <alignment horizontal="center"/>
    </xf>
    <xf numFmtId="0" fontId="20" fillId="0" borderId="0" xfId="2" applyFont="1" applyAlignment="1">
      <alignment horizontal="left"/>
    </xf>
    <xf numFmtId="168" fontId="21" fillId="3" borderId="0" xfId="2" applyNumberFormat="1" applyFont="1" applyFill="1" applyAlignment="1">
      <alignment horizontal="center"/>
    </xf>
    <xf numFmtId="0" fontId="10" fillId="0" borderId="10" xfId="2" applyFont="1" applyBorder="1" applyAlignment="1">
      <alignment horizontal="center" vertical="center"/>
    </xf>
    <xf numFmtId="0" fontId="10" fillId="0" borderId="13" xfId="2" applyFont="1" applyBorder="1" applyAlignment="1">
      <alignment horizontal="center" vertical="center"/>
    </xf>
    <xf numFmtId="0" fontId="10" fillId="0" borderId="14" xfId="2" applyFont="1" applyBorder="1" applyAlignment="1">
      <alignment horizontal="center" vertical="center"/>
    </xf>
    <xf numFmtId="0" fontId="12" fillId="0" borderId="0" xfId="9" applyFont="1" applyAlignment="1">
      <alignment horizontal="center" vertical="center"/>
    </xf>
    <xf numFmtId="0" fontId="10" fillId="0" borderId="5" xfId="9" applyFont="1" applyBorder="1" applyAlignment="1">
      <alignment horizontal="center" vertical="center" wrapText="1"/>
    </xf>
    <xf numFmtId="0" fontId="10" fillId="0" borderId="18" xfId="2" applyFont="1" applyBorder="1" applyAlignment="1">
      <alignment horizontal="center"/>
    </xf>
    <xf numFmtId="0" fontId="10" fillId="0" borderId="19" xfId="2" applyFont="1" applyBorder="1" applyAlignment="1">
      <alignment horizontal="center"/>
    </xf>
    <xf numFmtId="0" fontId="10" fillId="0" borderId="25" xfId="2" applyFont="1" applyBorder="1" applyAlignment="1">
      <alignment horizontal="center"/>
    </xf>
    <xf numFmtId="0" fontId="38" fillId="0" borderId="0" xfId="5" applyFont="1" applyAlignment="1">
      <alignment horizontal="left" wrapText="1"/>
    </xf>
    <xf numFmtId="0" fontId="19" fillId="7" borderId="5" xfId="2" applyFont="1" applyFill="1" applyBorder="1" applyAlignment="1">
      <alignment horizontal="center" vertical="center"/>
    </xf>
    <xf numFmtId="0" fontId="10" fillId="0" borderId="2" xfId="2" applyFont="1" applyBorder="1" applyAlignment="1">
      <alignment horizontal="center" vertical="center"/>
    </xf>
    <xf numFmtId="0" fontId="11" fillId="0" borderId="0" xfId="5" applyFont="1" applyAlignment="1">
      <alignment horizontal="left" wrapText="1"/>
    </xf>
    <xf numFmtId="0" fontId="11" fillId="0" borderId="0" xfId="15" applyFont="1" applyAlignment="1">
      <alignment horizontal="left" wrapText="1"/>
    </xf>
    <xf numFmtId="0" fontId="12" fillId="0" borderId="0" xfId="17" applyFont="1" applyAlignment="1">
      <alignment horizontal="center" vertical="center"/>
    </xf>
    <xf numFmtId="0" fontId="11" fillId="2" borderId="0" xfId="15" applyFont="1" applyFill="1" applyAlignment="1">
      <alignment horizontal="left" wrapText="1"/>
    </xf>
    <xf numFmtId="0" fontId="0" fillId="0" borderId="0" xfId="6" applyFont="1" applyAlignment="1">
      <alignment horizontal="left" vertical="center" wrapText="1"/>
    </xf>
    <xf numFmtId="169" fontId="9" fillId="0" borderId="0" xfId="2" applyNumberFormat="1" applyFont="1" applyAlignment="1">
      <alignment horizontal="center"/>
    </xf>
    <xf numFmtId="169" fontId="31" fillId="0" borderId="0" xfId="2" applyNumberFormat="1" applyAlignment="1">
      <alignment horizontal="center"/>
    </xf>
    <xf numFmtId="1" fontId="9" fillId="0" borderId="0" xfId="2" applyNumberFormat="1" applyFont="1" applyAlignment="1">
      <alignment horizontal="center" vertical="center"/>
    </xf>
    <xf numFmtId="1" fontId="38" fillId="0" borderId="0" xfId="2" applyNumberFormat="1" applyFont="1" applyAlignment="1">
      <alignment horizontal="center" vertical="center"/>
    </xf>
  </cellXfs>
  <cellStyles count="19">
    <cellStyle name="Hyperlink" xfId="18" builtinId="8"/>
    <cellStyle name="Normal" xfId="0" builtinId="0"/>
    <cellStyle name="Normal 10 3" xfId="16" xr:uid="{00000000-0005-0000-0000-000003000000}"/>
    <cellStyle name="Normal 160" xfId="1" xr:uid="{00000000-0005-0000-0000-000004000000}"/>
    <cellStyle name="Normal 2" xfId="2" xr:uid="{00000000-0005-0000-0000-000005000000}"/>
    <cellStyle name="Normal 2 10" xfId="3" xr:uid="{00000000-0005-0000-0000-000006000000}"/>
    <cellStyle name="Normal 2 30 2 4" xfId="4" xr:uid="{00000000-0005-0000-0000-000007000000}"/>
    <cellStyle name="Normal 2 30 2 4 4 3 11 8" xfId="5" xr:uid="{00000000-0005-0000-0000-000008000000}"/>
    <cellStyle name="Normal 2 30 2 4 4 3 11 8 20" xfId="15" xr:uid="{00000000-0005-0000-0000-000009000000}"/>
    <cellStyle name="Normal 2 30 2 4 4 3 11 8 6" xfId="6" xr:uid="{00000000-0005-0000-0000-00000A000000}"/>
    <cellStyle name="Normal 2 30 2 4 8 6" xfId="7" xr:uid="{00000000-0005-0000-0000-00000B000000}"/>
    <cellStyle name="Normal 2 30 2 7 4 3 11 8" xfId="8" xr:uid="{00000000-0005-0000-0000-00000C000000}"/>
    <cellStyle name="Normal 2 30 2 7 4 3 11 8 6" xfId="9" xr:uid="{00000000-0005-0000-0000-00000D000000}"/>
    <cellStyle name="Normal 2 30 2 7 4 3 11 8 6 17" xfId="17" xr:uid="{00000000-0005-0000-0000-00000E000000}"/>
    <cellStyle name="Normal 2 7" xfId="10" xr:uid="{00000000-0005-0000-0000-00000F000000}"/>
    <cellStyle name="Normal 2 7 2" xfId="11" xr:uid="{00000000-0005-0000-0000-000010000000}"/>
    <cellStyle name="Normal 200 2 2 8 4 3 11 8 6" xfId="12" xr:uid="{00000000-0005-0000-0000-000011000000}"/>
    <cellStyle name="Normal 207 2" xfId="13" xr:uid="{00000000-0005-0000-0000-000012000000}"/>
    <cellStyle name="Normal 242 4 3 11 8 6" xfId="14" xr:uid="{00000000-0005-0000-0000-00001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AS39"/>
  <sheetViews>
    <sheetView topLeftCell="A7" zoomScale="66" zoomScaleNormal="66" workbookViewId="0">
      <selection activeCell="R14" sqref="R14"/>
    </sheetView>
  </sheetViews>
  <sheetFormatPr defaultColWidth="10.42578125" defaultRowHeight="15"/>
  <cols>
    <col min="1" max="1" width="6" style="261" customWidth="1"/>
    <col min="2" max="2" width="4.7109375" style="261" customWidth="1"/>
    <col min="3" max="3" width="7.42578125" style="261" customWidth="1"/>
    <col min="4" max="4" width="36.28515625" style="261" customWidth="1"/>
    <col min="5" max="5" width="11" style="261" customWidth="1"/>
    <col min="6" max="6" width="9.28515625" style="261" customWidth="1"/>
    <col min="7" max="8" width="11" style="261" customWidth="1"/>
    <col min="9" max="9" width="18.28515625" style="261" bestFit="1" customWidth="1"/>
    <col min="10" max="10" width="11" style="261" customWidth="1"/>
    <col min="11" max="11" width="10" style="261" customWidth="1"/>
    <col min="12" max="12" width="11" style="261" customWidth="1"/>
    <col min="13" max="13" width="15.28515625" style="261" customWidth="1"/>
    <col min="14" max="15" width="11" style="261" customWidth="1"/>
    <col min="16" max="16" width="12.140625" style="261" customWidth="1"/>
    <col min="17" max="17" width="13.5703125" style="261" customWidth="1"/>
    <col min="18" max="19" width="11" style="261" customWidth="1"/>
    <col min="20" max="20" width="11.7109375" style="261" customWidth="1"/>
    <col min="21" max="21" width="11.140625" style="261" customWidth="1"/>
    <col min="22" max="22" width="11.7109375" style="261" customWidth="1"/>
    <col min="23" max="23" width="11.28515625" style="261" customWidth="1"/>
    <col min="24" max="24" width="11.42578125" style="261" customWidth="1"/>
    <col min="25" max="16384" width="10.42578125" style="261"/>
  </cols>
  <sheetData>
    <row r="2" spans="1:45" ht="15.75">
      <c r="C2" s="261" t="s">
        <v>0</v>
      </c>
      <c r="U2" s="97"/>
    </row>
    <row r="3" spans="1:45" ht="21">
      <c r="C3" s="462" t="s">
        <v>1</v>
      </c>
      <c r="D3" s="462"/>
      <c r="E3" s="462"/>
      <c r="F3" s="463">
        <v>45962</v>
      </c>
      <c r="G3" s="463"/>
      <c r="J3" s="261" t="s">
        <v>2</v>
      </c>
      <c r="K3" s="64">
        <v>2024</v>
      </c>
      <c r="M3" s="261" t="s">
        <v>3</v>
      </c>
      <c r="N3" s="261">
        <f>-N6+O6</f>
        <v>30</v>
      </c>
    </row>
    <row r="4" spans="1:45" ht="21">
      <c r="C4" s="18"/>
      <c r="D4" s="18"/>
      <c r="E4" s="18"/>
      <c r="F4" s="19"/>
      <c r="G4" s="19"/>
      <c r="H4" s="262"/>
      <c r="K4" s="64"/>
    </row>
    <row r="5" spans="1:45" ht="21">
      <c r="C5" s="21" t="s">
        <v>4</v>
      </c>
      <c r="D5" s="18"/>
      <c r="E5" s="22" t="s">
        <v>50</v>
      </c>
      <c r="F5" s="101" t="s">
        <v>5</v>
      </c>
      <c r="H5" s="262"/>
      <c r="I5" s="262"/>
      <c r="J5" s="262"/>
      <c r="K5" s="262"/>
      <c r="L5" s="65" t="s">
        <v>6</v>
      </c>
      <c r="M5" s="66">
        <f>F3</f>
        <v>45962</v>
      </c>
    </row>
    <row r="6" spans="1:45" ht="27" customHeight="1">
      <c r="H6" s="262"/>
      <c r="I6" s="262"/>
      <c r="J6" s="262"/>
      <c r="K6" s="262"/>
      <c r="N6" s="67">
        <f>EOMONTH(F3,-1)</f>
        <v>45961</v>
      </c>
      <c r="O6" s="67">
        <f>EOMONTH(F3,0)</f>
        <v>45991</v>
      </c>
    </row>
    <row r="7" spans="1:45" ht="23.25" customHeight="1" thickBot="1">
      <c r="B7" s="23" t="s">
        <v>7</v>
      </c>
      <c r="C7" s="24" t="s">
        <v>8</v>
      </c>
      <c r="I7" s="262"/>
      <c r="J7" s="262"/>
      <c r="K7" s="262"/>
    </row>
    <row r="8" spans="1:45" ht="15.75" thickBot="1">
      <c r="C8" s="446" t="s">
        <v>9</v>
      </c>
      <c r="D8" s="465" t="s">
        <v>10</v>
      </c>
      <c r="E8" s="453" t="s">
        <v>11</v>
      </c>
      <c r="F8" s="454"/>
      <c r="G8" s="454"/>
      <c r="H8" s="454"/>
      <c r="I8" s="455"/>
      <c r="J8" s="459" t="s">
        <v>12</v>
      </c>
      <c r="K8" s="460"/>
      <c r="L8" s="460"/>
      <c r="M8" s="460"/>
      <c r="N8" s="461"/>
      <c r="O8" s="453" t="s">
        <v>13</v>
      </c>
      <c r="P8" s="454"/>
      <c r="Q8" s="454"/>
      <c r="R8" s="454"/>
      <c r="S8" s="455"/>
    </row>
    <row r="9" spans="1:45" ht="93" customHeight="1" thickBot="1">
      <c r="C9" s="464"/>
      <c r="D9" s="466"/>
      <c r="E9" s="102" t="s">
        <v>14</v>
      </c>
      <c r="F9" s="103" t="s">
        <v>15</v>
      </c>
      <c r="G9" s="104" t="s">
        <v>16</v>
      </c>
      <c r="H9" s="104" t="s">
        <v>17</v>
      </c>
      <c r="I9" s="114" t="s">
        <v>18</v>
      </c>
      <c r="J9" s="141" t="s">
        <v>19</v>
      </c>
      <c r="K9" s="142" t="s">
        <v>15</v>
      </c>
      <c r="L9" s="143" t="s">
        <v>16</v>
      </c>
      <c r="M9" s="143" t="s">
        <v>17</v>
      </c>
      <c r="N9" s="144" t="s">
        <v>18</v>
      </c>
      <c r="O9" s="26" t="s">
        <v>19</v>
      </c>
      <c r="P9" s="28" t="s">
        <v>15</v>
      </c>
      <c r="Q9" s="28" t="s">
        <v>16</v>
      </c>
      <c r="R9" s="28" t="s">
        <v>17</v>
      </c>
      <c r="S9" s="68" t="s">
        <v>18</v>
      </c>
      <c r="U9" s="384"/>
      <c r="V9" s="384"/>
      <c r="W9" s="384"/>
      <c r="X9" s="384"/>
      <c r="Y9" s="384"/>
      <c r="Z9" s="384"/>
      <c r="AA9" s="384"/>
      <c r="AB9" s="384"/>
      <c r="AC9" s="384"/>
    </row>
    <row r="10" spans="1:45" s="264" customFormat="1" ht="19.899999999999999" customHeight="1">
      <c r="A10" s="263"/>
      <c r="C10" s="265">
        <v>1</v>
      </c>
      <c r="D10" s="266" t="s">
        <v>20</v>
      </c>
      <c r="E10" s="267">
        <v>181846.72</v>
      </c>
      <c r="F10" s="32"/>
      <c r="G10" s="335">
        <v>3897.229065352316</v>
      </c>
      <c r="H10" s="268">
        <v>3406.3459980391185</v>
      </c>
      <c r="I10" s="336">
        <v>3097.6953597524594</v>
      </c>
      <c r="J10" s="269">
        <v>39178.620000000003</v>
      </c>
      <c r="K10" s="270"/>
      <c r="L10" s="115">
        <v>3880.7853688210789</v>
      </c>
      <c r="M10" s="270">
        <v>3628.0087341312906</v>
      </c>
      <c r="N10" s="271">
        <v>3283.681040447188</v>
      </c>
      <c r="O10" s="272">
        <f>E10+J10</f>
        <v>221025.34</v>
      </c>
      <c r="P10" s="273">
        <f>((K10*J10)+(F10*E10))/O10</f>
        <v>0</v>
      </c>
      <c r="Q10" s="273">
        <f>((L10*J10)+(G10*E10))/O10</f>
        <v>3894.3142803878745</v>
      </c>
      <c r="R10" s="273">
        <f>((M10*J10)+(H10*E10))/O10</f>
        <v>3445.6376019136583</v>
      </c>
      <c r="S10" s="274">
        <f>((N10*J10)+(I10*E10))/O10</f>
        <v>3130.6629023400201</v>
      </c>
      <c r="U10" s="384"/>
      <c r="V10" s="384"/>
      <c r="W10" s="384"/>
      <c r="X10" s="384"/>
      <c r="Y10" s="384"/>
      <c r="Z10" s="384"/>
      <c r="AA10" s="384"/>
      <c r="AB10" s="384"/>
      <c r="AC10" s="384"/>
      <c r="AD10" s="263"/>
      <c r="AM10" s="263"/>
      <c r="AN10" s="263"/>
      <c r="AO10" s="263"/>
      <c r="AP10" s="263"/>
      <c r="AQ10" s="263"/>
      <c r="AR10" s="263"/>
      <c r="AS10" s="263"/>
    </row>
    <row r="11" spans="1:45" s="264" customFormat="1" ht="19.899999999999999" customHeight="1">
      <c r="A11" s="263"/>
      <c r="C11" s="265">
        <v>2</v>
      </c>
      <c r="D11" s="275" t="s">
        <v>21</v>
      </c>
      <c r="E11" s="105">
        <v>0</v>
      </c>
      <c r="F11" s="35"/>
      <c r="G11" s="276">
        <v>0</v>
      </c>
      <c r="H11" s="276">
        <v>0</v>
      </c>
      <c r="I11" s="277">
        <v>0</v>
      </c>
      <c r="J11" s="78"/>
      <c r="K11" s="38"/>
      <c r="L11" s="115"/>
      <c r="M11" s="35"/>
      <c r="N11" s="153"/>
      <c r="O11" s="272"/>
      <c r="P11" s="273"/>
      <c r="Q11" s="273"/>
      <c r="R11" s="273"/>
      <c r="S11" s="274"/>
      <c r="U11" s="384"/>
      <c r="V11" s="384"/>
      <c r="W11" s="384"/>
      <c r="X11" s="384"/>
      <c r="Y11" s="384"/>
      <c r="Z11" s="384"/>
      <c r="AA11" s="384"/>
      <c r="AB11" s="384"/>
      <c r="AC11" s="384"/>
      <c r="AD11" s="263"/>
      <c r="AM11" s="263"/>
      <c r="AN11" s="263"/>
      <c r="AO11" s="263"/>
      <c r="AP11" s="263"/>
      <c r="AQ11" s="263"/>
      <c r="AR11" s="263"/>
      <c r="AS11" s="263"/>
    </row>
    <row r="12" spans="1:45" s="264" customFormat="1" ht="19.899999999999999" customHeight="1">
      <c r="A12" s="263"/>
      <c r="C12" s="265">
        <v>3</v>
      </c>
      <c r="D12" s="275" t="s">
        <v>22</v>
      </c>
      <c r="E12" s="106">
        <v>18969.900000000001</v>
      </c>
      <c r="F12" s="35"/>
      <c r="G12" s="278">
        <v>4601</v>
      </c>
      <c r="H12" s="278">
        <v>4601</v>
      </c>
      <c r="I12" s="279">
        <v>4601</v>
      </c>
      <c r="J12" s="78"/>
      <c r="K12" s="80"/>
      <c r="L12" s="35"/>
      <c r="M12" s="35"/>
      <c r="N12" s="116"/>
      <c r="O12" s="280">
        <f>E12+J12</f>
        <v>18969.900000000001</v>
      </c>
      <c r="P12" s="273">
        <f>((K12*J12)+(F12*E12))/O12</f>
        <v>0</v>
      </c>
      <c r="Q12" s="273">
        <f>((L12*J12)+(G12*E12))/O12</f>
        <v>4601</v>
      </c>
      <c r="R12" s="273">
        <f>((M12*J12)+(H12*E12))/O12</f>
        <v>4601</v>
      </c>
      <c r="S12" s="274">
        <f>((N12*J12)+(I12*E12))/O12</f>
        <v>4601</v>
      </c>
      <c r="Y12" s="263"/>
      <c r="Z12" s="263"/>
      <c r="AA12" s="263"/>
      <c r="AB12" s="263"/>
      <c r="AC12" s="263"/>
      <c r="AD12" s="263"/>
      <c r="AM12" s="263"/>
      <c r="AN12" s="263"/>
      <c r="AO12" s="263"/>
      <c r="AP12" s="263"/>
      <c r="AQ12" s="263"/>
      <c r="AR12" s="263"/>
      <c r="AS12" s="263"/>
    </row>
    <row r="13" spans="1:45" s="264" customFormat="1" ht="19.899999999999999" customHeight="1" thickBot="1">
      <c r="C13" s="154"/>
      <c r="D13" s="155"/>
      <c r="E13" s="107">
        <f>SUM(E10:E12)</f>
        <v>200816.62</v>
      </c>
      <c r="F13" s="108">
        <f>SUMPRODUCT(F10:F12,E10:E12)/E13</f>
        <v>0</v>
      </c>
      <c r="G13" s="108">
        <f>SUMPRODUCT(G10:G12,E10:E12)/E13</f>
        <v>3963.7099385647675</v>
      </c>
      <c r="H13" s="108">
        <f>SUMPRODUCT(H10:H12,E10:E12)/E13</f>
        <v>3519.1975486318815</v>
      </c>
      <c r="I13" s="117">
        <f>SUMPRODUCT(I10:I12,E10:E12)/E13</f>
        <v>3239.7032209296458</v>
      </c>
      <c r="J13" s="42">
        <f>SUM(J10:J12)</f>
        <v>39178.620000000003</v>
      </c>
      <c r="K13" s="42">
        <f>SUMPRODUCT(K10:K12,J10:J12)/J13</f>
        <v>0</v>
      </c>
      <c r="L13" s="43">
        <f>SUMPRODUCT(L10:L12,J10:J12)/J13</f>
        <v>3880.7853688210789</v>
      </c>
      <c r="M13" s="43">
        <f>SUMPRODUCT(M10:M12,J10:J12)/J13</f>
        <v>3628.0087341312906</v>
      </c>
      <c r="N13" s="82">
        <f>SUMPRODUCT(N10:N12,J10:J12)/J13</f>
        <v>3283.681040447188</v>
      </c>
      <c r="O13" s="41">
        <f>SUM(O10:O12)</f>
        <v>239995.24</v>
      </c>
      <c r="P13" s="43">
        <f>SUMPRODUCT(P10:P12,O10:O12)/O13</f>
        <v>0</v>
      </c>
      <c r="Q13" s="43">
        <f>SUMPRODUCT(Q10:Q12,O10:O12)/O13</f>
        <v>3950.1727108820378</v>
      </c>
      <c r="R13" s="43">
        <f>SUMPRODUCT(R10:R12,O10:O12)/O13</f>
        <v>3536.9607013028717</v>
      </c>
      <c r="S13" s="134">
        <f>SUMPRODUCT(S10:S12,O10:O12)/O13</f>
        <v>3246.8824894822487</v>
      </c>
      <c r="Y13" s="263"/>
      <c r="Z13" s="263"/>
      <c r="AA13" s="263"/>
      <c r="AB13" s="263"/>
      <c r="AC13" s="263"/>
      <c r="AD13" s="263"/>
      <c r="AM13" s="263"/>
      <c r="AN13" s="263"/>
      <c r="AO13" s="263"/>
      <c r="AP13" s="263"/>
      <c r="AQ13" s="263"/>
      <c r="AR13" s="263"/>
      <c r="AS13" s="263"/>
    </row>
    <row r="14" spans="1:45" s="264" customFormat="1" ht="19.899999999999999" customHeight="1" thickBot="1">
      <c r="C14" s="156"/>
      <c r="D14" s="157" t="s">
        <v>23</v>
      </c>
      <c r="E14" s="109">
        <f>E13</f>
        <v>200816.62</v>
      </c>
      <c r="F14" s="110">
        <f>F13</f>
        <v>0</v>
      </c>
      <c r="G14" s="111">
        <f>G13</f>
        <v>3963.7099385647675</v>
      </c>
      <c r="H14" s="111">
        <f>H13</f>
        <v>3519.1975486318815</v>
      </c>
      <c r="I14" s="118">
        <f>SUMPRODUCT(I13:I13,E13:E13)/E14</f>
        <v>3239.7032209296458</v>
      </c>
      <c r="J14" s="119">
        <f>SUM(J10:J12)</f>
        <v>39178.620000000003</v>
      </c>
      <c r="K14" s="47">
        <f>K13</f>
        <v>0</v>
      </c>
      <c r="L14" s="48">
        <f>L13</f>
        <v>3880.7853688210789</v>
      </c>
      <c r="M14" s="48">
        <f>M13</f>
        <v>3628.0087341312906</v>
      </c>
      <c r="N14" s="84">
        <f>SUMPRODUCT(N13:N13,J13:J13)/J14</f>
        <v>3283.681040447188</v>
      </c>
      <c r="O14" s="46">
        <f>SUM(O10:O12)</f>
        <v>239995.24</v>
      </c>
      <c r="P14" s="86">
        <f>P13</f>
        <v>0</v>
      </c>
      <c r="Q14" s="131">
        <f>Q13</f>
        <v>3950.1727108820378</v>
      </c>
      <c r="R14" s="48">
        <f>R13</f>
        <v>3536.9607013028717</v>
      </c>
      <c r="S14" s="48">
        <f>S13</f>
        <v>3246.8824894822487</v>
      </c>
      <c r="Y14" s="263"/>
      <c r="Z14" s="263"/>
      <c r="AA14" s="263"/>
      <c r="AB14" s="263"/>
      <c r="AC14" s="263"/>
      <c r="AD14" s="263"/>
      <c r="AM14" s="263"/>
      <c r="AN14" s="263"/>
      <c r="AO14" s="263"/>
      <c r="AP14" s="263"/>
      <c r="AQ14" s="263"/>
      <c r="AR14" s="263"/>
      <c r="AS14" s="263"/>
    </row>
    <row r="15" spans="1:45" ht="15.75">
      <c r="C15" s="49"/>
      <c r="D15" s="50"/>
      <c r="E15" s="51"/>
      <c r="F15" s="51"/>
      <c r="G15" s="158"/>
      <c r="H15" s="51"/>
      <c r="I15" s="51"/>
      <c r="J15" s="120"/>
      <c r="K15" s="88"/>
      <c r="L15" s="159"/>
      <c r="M15" s="158"/>
      <c r="N15" s="159"/>
      <c r="O15" s="51"/>
      <c r="P15" s="88"/>
      <c r="Q15" s="349"/>
      <c r="S15" s="337"/>
      <c r="T15" s="281"/>
      <c r="U15" s="99"/>
      <c r="V15" s="281"/>
      <c r="W15" s="281"/>
      <c r="X15" s="281"/>
      <c r="Y15" s="262"/>
      <c r="Z15" s="262"/>
      <c r="AA15" s="262"/>
      <c r="AB15" s="262"/>
      <c r="AC15" s="262"/>
      <c r="AD15" s="262"/>
      <c r="AM15" s="262"/>
      <c r="AN15" s="262"/>
      <c r="AO15" s="262"/>
      <c r="AP15" s="262"/>
      <c r="AQ15" s="262"/>
      <c r="AR15" s="262"/>
      <c r="AS15" s="262"/>
    </row>
    <row r="16" spans="1:45" ht="24.75" customHeight="1" thickBot="1">
      <c r="B16" s="23" t="s">
        <v>24</v>
      </c>
      <c r="C16" s="52" t="s">
        <v>25</v>
      </c>
      <c r="D16" s="52"/>
      <c r="E16" s="24"/>
      <c r="F16" s="24"/>
      <c r="G16" s="24"/>
      <c r="H16" s="24"/>
      <c r="I16" s="24"/>
      <c r="J16" s="24"/>
      <c r="K16" s="456"/>
      <c r="L16" s="456"/>
      <c r="M16" s="51"/>
      <c r="N16" s="51"/>
      <c r="O16" s="51"/>
      <c r="P16" s="88"/>
      <c r="S16" s="457"/>
      <c r="T16" s="457"/>
      <c r="U16" s="458"/>
      <c r="V16" s="458"/>
      <c r="W16" s="263"/>
      <c r="X16" s="263"/>
      <c r="Y16" s="262"/>
      <c r="Z16" s="262"/>
      <c r="AA16" s="262"/>
      <c r="AB16" s="262"/>
      <c r="AC16" s="262"/>
      <c r="AD16" s="262"/>
      <c r="AM16" s="262"/>
      <c r="AN16" s="262"/>
      <c r="AO16" s="262"/>
      <c r="AP16" s="262"/>
      <c r="AQ16" s="262"/>
      <c r="AR16" s="262"/>
      <c r="AS16" s="262"/>
    </row>
    <row r="17" spans="3:45" ht="21" customHeight="1">
      <c r="C17" s="446" t="s">
        <v>9</v>
      </c>
      <c r="D17" s="448" t="s">
        <v>10</v>
      </c>
      <c r="E17" s="450" t="s">
        <v>51</v>
      </c>
      <c r="F17" s="450"/>
      <c r="G17" s="450"/>
      <c r="H17" s="450"/>
      <c r="I17" s="450"/>
      <c r="J17" s="450"/>
      <c r="K17" s="450"/>
      <c r="L17" s="450"/>
      <c r="M17" s="450"/>
      <c r="N17" s="450"/>
      <c r="O17" s="450"/>
      <c r="Q17" s="262"/>
      <c r="R17" s="262"/>
      <c r="S17" s="262"/>
      <c r="U17" s="282"/>
      <c r="V17" s="282"/>
      <c r="W17" s="283"/>
      <c r="X17" s="284"/>
      <c r="Y17" s="262"/>
      <c r="Z17" s="262"/>
      <c r="AA17" s="262"/>
      <c r="AB17" s="262"/>
      <c r="AC17" s="262"/>
      <c r="AD17" s="262"/>
      <c r="AM17" s="262"/>
      <c r="AN17" s="262"/>
      <c r="AO17" s="262"/>
      <c r="AP17" s="262"/>
      <c r="AQ17" s="262"/>
      <c r="AR17" s="262"/>
      <c r="AS17" s="262"/>
    </row>
    <row r="18" spans="3:45" ht="75">
      <c r="C18" s="447"/>
      <c r="D18" s="449"/>
      <c r="E18" s="194" t="s">
        <v>19</v>
      </c>
      <c r="F18" s="195" t="s">
        <v>15</v>
      </c>
      <c r="G18" s="196" t="s">
        <v>16</v>
      </c>
      <c r="H18" s="196" t="s">
        <v>17</v>
      </c>
      <c r="I18" s="196" t="s">
        <v>26</v>
      </c>
      <c r="J18" s="195" t="s">
        <v>27</v>
      </c>
      <c r="K18" s="196" t="s">
        <v>28</v>
      </c>
      <c r="L18" s="196" t="s">
        <v>29</v>
      </c>
      <c r="M18" s="196" t="s">
        <v>30</v>
      </c>
      <c r="N18" s="53" t="s">
        <v>31</v>
      </c>
      <c r="O18" s="53" t="s">
        <v>32</v>
      </c>
      <c r="Q18" s="331" t="s">
        <v>46</v>
      </c>
      <c r="Y18" s="262"/>
      <c r="Z18" s="262"/>
      <c r="AA18" s="262"/>
      <c r="AB18" s="262"/>
      <c r="AC18" s="262"/>
      <c r="AD18" s="262"/>
      <c r="AM18" s="262"/>
      <c r="AN18" s="262"/>
      <c r="AO18" s="262"/>
      <c r="AP18" s="262"/>
      <c r="AQ18" s="262"/>
      <c r="AR18" s="262"/>
      <c r="AS18" s="262"/>
    </row>
    <row r="19" spans="3:45" ht="18.600000000000001" customHeight="1">
      <c r="C19" s="285">
        <v>1</v>
      </c>
      <c r="D19" s="112" t="s">
        <v>20</v>
      </c>
      <c r="E19" s="334"/>
      <c r="F19" s="80"/>
      <c r="G19" s="35">
        <f>Q10</f>
        <v>3894.3142803878745</v>
      </c>
      <c r="H19" s="35">
        <f t="shared" ref="H19" si="0">R10</f>
        <v>3445.6376019136583</v>
      </c>
      <c r="I19" s="35">
        <f>S10</f>
        <v>3130.6629023400201</v>
      </c>
      <c r="J19" s="240"/>
      <c r="K19" s="286">
        <f>IF(G19-I19&gt;750,G19-650,I19)</f>
        <v>3244.3142803878745</v>
      </c>
      <c r="L19" s="287"/>
      <c r="M19" s="287"/>
      <c r="N19" s="287"/>
      <c r="O19" s="288"/>
      <c r="P19" s="289">
        <f>G19-I19</f>
        <v>763.65137804785445</v>
      </c>
      <c r="Q19" s="290" t="s">
        <v>48</v>
      </c>
      <c r="R19" s="262"/>
      <c r="Y19" s="262"/>
      <c r="Z19" s="262"/>
      <c r="AA19" s="262"/>
      <c r="AB19" s="262"/>
      <c r="AC19" s="262"/>
      <c r="AD19" s="262"/>
      <c r="AM19" s="262"/>
      <c r="AN19" s="262"/>
      <c r="AO19" s="262"/>
      <c r="AP19" s="262"/>
      <c r="AQ19" s="262"/>
      <c r="AR19" s="262"/>
      <c r="AS19" s="262"/>
    </row>
    <row r="20" spans="3:45" ht="18.600000000000001" customHeight="1">
      <c r="C20" s="285">
        <v>2</v>
      </c>
      <c r="D20" s="291" t="s">
        <v>21</v>
      </c>
      <c r="E20" s="292"/>
      <c r="F20" s="80"/>
      <c r="G20" s="197"/>
      <c r="H20" s="197"/>
      <c r="I20" s="35"/>
      <c r="J20" s="293"/>
      <c r="K20" s="286">
        <f>IF(G20-I20&gt;300,G20-300,I20)</f>
        <v>0</v>
      </c>
      <c r="L20" s="287"/>
      <c r="M20" s="287"/>
      <c r="N20" s="287"/>
      <c r="O20" s="294"/>
      <c r="P20" s="289"/>
      <c r="Q20" s="262"/>
      <c r="R20" s="262"/>
      <c r="S20" s="262"/>
      <c r="T20" s="262"/>
      <c r="U20" s="262"/>
      <c r="V20" s="332"/>
      <c r="Y20" s="262"/>
      <c r="Z20" s="262"/>
      <c r="AA20" s="262"/>
      <c r="AB20" s="262"/>
      <c r="AC20" s="262"/>
      <c r="AD20" s="262"/>
      <c r="AM20" s="262"/>
      <c r="AN20" s="262"/>
      <c r="AO20" s="262"/>
      <c r="AP20" s="262"/>
      <c r="AQ20" s="262"/>
      <c r="AR20" s="262"/>
      <c r="AS20" s="262"/>
    </row>
    <row r="21" spans="3:45" ht="18.600000000000001" customHeight="1">
      <c r="C21" s="285">
        <v>3</v>
      </c>
      <c r="D21" s="291" t="s">
        <v>22</v>
      </c>
      <c r="E21" s="106"/>
      <c r="F21" s="80"/>
      <c r="G21" s="197"/>
      <c r="H21" s="197"/>
      <c r="I21" s="35"/>
      <c r="J21" s="293"/>
      <c r="K21" s="287">
        <f>I21</f>
        <v>0</v>
      </c>
      <c r="L21" s="287"/>
      <c r="M21" s="287"/>
      <c r="N21" s="287"/>
      <c r="O21" s="294"/>
      <c r="P21" s="262"/>
      <c r="Q21" s="262"/>
      <c r="R21" s="262"/>
      <c r="S21" s="262"/>
      <c r="T21" s="262"/>
      <c r="Y21" s="262"/>
      <c r="Z21" s="262"/>
      <c r="AA21" s="262"/>
      <c r="AB21" s="262"/>
      <c r="AC21" s="262"/>
      <c r="AD21" s="262"/>
      <c r="AM21" s="262"/>
      <c r="AN21" s="262"/>
      <c r="AO21" s="262"/>
      <c r="AP21" s="262"/>
      <c r="AQ21" s="262"/>
      <c r="AR21" s="262"/>
      <c r="AS21" s="262"/>
    </row>
    <row r="22" spans="3:45" ht="18.600000000000001" customHeight="1">
      <c r="C22" s="198"/>
      <c r="D22" s="199" t="s">
        <v>23</v>
      </c>
      <c r="E22" s="295">
        <f>SUM(E19:E21)</f>
        <v>0</v>
      </c>
      <c r="F22" s="296" t="e">
        <f>SUMPRODUCT(F19:F21,$E$19:$E$21)/$E$22</f>
        <v>#DIV/0!</v>
      </c>
      <c r="G22" s="296" t="e">
        <f>SUMPRODUCT(G19:G21,$E$19:$E$21)/$E$22</f>
        <v>#DIV/0!</v>
      </c>
      <c r="H22" s="296" t="e">
        <f>SUMPRODUCT(H19:H21,$E$19:$E$21)/$E$22</f>
        <v>#DIV/0!</v>
      </c>
      <c r="I22" s="296" t="e">
        <f>SUMPRODUCT(I19:I21,$E$19:$E$21)/$E$22</f>
        <v>#DIV/0!</v>
      </c>
      <c r="J22" s="297">
        <f>J19</f>
        <v>0</v>
      </c>
      <c r="K22" s="297" t="e">
        <f>SUMPRODUCT(K19:K21,E19:E21)/E22</f>
        <v>#DIV/0!</v>
      </c>
      <c r="L22" s="297"/>
      <c r="M22" s="297"/>
      <c r="N22" s="297"/>
      <c r="O22" s="298"/>
      <c r="P22" s="262"/>
      <c r="Q22" s="262"/>
      <c r="R22" s="262"/>
      <c r="S22" s="262"/>
      <c r="U22" s="262"/>
      <c r="Y22" s="262"/>
      <c r="Z22" s="262"/>
      <c r="AA22" s="262"/>
      <c r="AB22" s="262"/>
      <c r="AC22" s="262"/>
      <c r="AD22" s="262"/>
      <c r="AM22" s="262"/>
      <c r="AN22" s="262"/>
      <c r="AO22" s="262"/>
      <c r="AP22" s="262"/>
      <c r="AQ22" s="262"/>
      <c r="AR22" s="262"/>
      <c r="AS22" s="262"/>
    </row>
    <row r="23" spans="3:45" ht="18.600000000000001" customHeight="1" thickBot="1">
      <c r="C23" s="44"/>
      <c r="D23" s="55"/>
      <c r="E23" s="299">
        <f>SUM(E19:E21)</f>
        <v>0</v>
      </c>
      <c r="F23" s="300" t="e">
        <f>F22</f>
        <v>#DIV/0!</v>
      </c>
      <c r="G23" s="301" t="e">
        <f>G22</f>
        <v>#DIV/0!</v>
      </c>
      <c r="H23" s="302" t="e">
        <f>H22</f>
        <v>#DIV/0!</v>
      </c>
      <c r="I23" s="303" t="e">
        <f>I22</f>
        <v>#DIV/0!</v>
      </c>
      <c r="J23" s="302">
        <f>J19</f>
        <v>0</v>
      </c>
      <c r="K23" s="303" t="e">
        <f>K22</f>
        <v>#DIV/0!</v>
      </c>
      <c r="L23" s="302" t="e">
        <f>IF(I23-J23&gt;85,K23-85,K23-I23+J23)</f>
        <v>#DIV/0!</v>
      </c>
      <c r="M23" s="302" t="e">
        <f>L23-J23-N23</f>
        <v>#DIV/0!</v>
      </c>
      <c r="N23" s="304" t="e">
        <f>IF(I23-J23&gt;120,I23-J23-120,0)</f>
        <v>#DIV/0!</v>
      </c>
      <c r="O23" s="298"/>
      <c r="P23" s="262"/>
      <c r="R23" s="262"/>
      <c r="S23" s="305"/>
      <c r="U23" s="262"/>
      <c r="Y23" s="262"/>
      <c r="Z23" s="262"/>
      <c r="AA23" s="262"/>
      <c r="AB23" s="262"/>
      <c r="AC23" s="262"/>
      <c r="AD23" s="262"/>
      <c r="AM23" s="262"/>
      <c r="AN23" s="262"/>
      <c r="AO23" s="262"/>
      <c r="AP23" s="262"/>
      <c r="AQ23" s="262"/>
      <c r="AR23" s="262"/>
      <c r="AS23" s="262"/>
    </row>
    <row r="24" spans="3:45">
      <c r="D24" s="306"/>
      <c r="G24" s="307"/>
      <c r="I24" s="307"/>
      <c r="J24" s="262"/>
      <c r="K24" s="308" t="e">
        <f>I23-J23</f>
        <v>#DIV/0!</v>
      </c>
      <c r="L24" s="309"/>
      <c r="N24" s="262"/>
      <c r="Q24" s="350"/>
      <c r="U24" s="351"/>
      <c r="V24" s="351"/>
    </row>
    <row r="25" spans="3:45" s="2" customFormat="1" ht="18.75">
      <c r="C25" s="14" t="s">
        <v>90</v>
      </c>
      <c r="G25" s="333"/>
      <c r="H25" s="333"/>
      <c r="I25" s="333"/>
      <c r="K25" s="184"/>
      <c r="L25" s="184"/>
      <c r="M25" s="129"/>
      <c r="P25" s="353"/>
      <c r="Q25" s="352"/>
      <c r="R25" s="350"/>
      <c r="S25" s="350"/>
      <c r="T25" s="350"/>
      <c r="U25" s="353"/>
      <c r="V25" s="353"/>
    </row>
    <row r="26" spans="3:45" s="161" customFormat="1">
      <c r="C26" s="430"/>
      <c r="H26" s="162"/>
      <c r="I26" s="451"/>
      <c r="J26" s="451"/>
      <c r="K26" s="452"/>
      <c r="L26" s="452"/>
      <c r="P26" s="354"/>
      <c r="Q26" s="354"/>
      <c r="R26" s="354"/>
      <c r="S26" s="354"/>
      <c r="T26" s="354"/>
      <c r="U26" s="354"/>
      <c r="V26" s="354"/>
    </row>
    <row r="27" spans="3:45" s="161" customFormat="1">
      <c r="C27" s="430" t="s">
        <v>109</v>
      </c>
      <c r="H27" s="164"/>
      <c r="I27" s="164"/>
      <c r="J27" s="165"/>
      <c r="K27" s="310"/>
      <c r="L27" s="311"/>
      <c r="M27" s="167"/>
      <c r="R27" s="185"/>
      <c r="S27" s="185"/>
      <c r="T27" s="185"/>
      <c r="U27" s="185"/>
    </row>
    <row r="28" spans="3:45" s="161" customFormat="1" ht="15" customHeight="1">
      <c r="C28" s="430" t="s">
        <v>111</v>
      </c>
      <c r="I28" s="312"/>
      <c r="L28" s="166"/>
      <c r="M28" s="167"/>
    </row>
    <row r="29" spans="3:45" s="2" customFormat="1">
      <c r="C29" s="430" t="s">
        <v>110</v>
      </c>
      <c r="I29" s="312"/>
      <c r="J29" s="161"/>
      <c r="K29" s="161"/>
      <c r="L29" s="166"/>
    </row>
    <row r="30" spans="3:45" s="127" customFormat="1">
      <c r="C30" s="128"/>
      <c r="H30" s="2"/>
      <c r="I30" s="312"/>
      <c r="J30" s="161"/>
      <c r="K30" s="161"/>
      <c r="L30" s="166"/>
      <c r="M30" s="313"/>
      <c r="N30" s="2"/>
    </row>
    <row r="31" spans="3:45" s="127" customFormat="1"/>
    <row r="35" spans="13:20">
      <c r="M35" s="314"/>
      <c r="N35" s="315"/>
      <c r="O35" s="316"/>
      <c r="P35" s="184"/>
      <c r="Q35" s="184"/>
      <c r="R35" s="184"/>
      <c r="S35" s="184"/>
      <c r="T35" s="317"/>
    </row>
    <row r="36" spans="13:20">
      <c r="M36" s="317"/>
      <c r="N36" s="318"/>
      <c r="O36" s="319"/>
      <c r="P36" s="319"/>
      <c r="Q36" s="320"/>
      <c r="R36" s="320"/>
      <c r="S36" s="320"/>
      <c r="T36" s="317"/>
    </row>
    <row r="37" spans="13:20">
      <c r="M37" s="317"/>
      <c r="N37" s="321"/>
      <c r="O37" s="319"/>
      <c r="P37" s="320"/>
      <c r="Q37" s="320"/>
      <c r="R37" s="320"/>
      <c r="S37" s="320"/>
      <c r="T37" s="317"/>
    </row>
    <row r="38" spans="13:20">
      <c r="M38" s="317"/>
      <c r="N38" s="321"/>
      <c r="O38" s="319"/>
      <c r="P38" s="319"/>
      <c r="Q38" s="319"/>
      <c r="R38" s="319"/>
      <c r="S38" s="319"/>
      <c r="T38" s="317"/>
    </row>
    <row r="39" spans="13:20">
      <c r="M39" s="317"/>
      <c r="N39" s="321"/>
      <c r="O39" s="319"/>
      <c r="P39" s="319"/>
      <c r="Q39" s="319"/>
      <c r="R39" s="319"/>
      <c r="S39" s="319"/>
      <c r="T39" s="317"/>
    </row>
  </sheetData>
  <mergeCells count="15">
    <mergeCell ref="C3:E3"/>
    <mergeCell ref="F3:G3"/>
    <mergeCell ref="C8:C9"/>
    <mergeCell ref="D8:D9"/>
    <mergeCell ref="E8:I8"/>
    <mergeCell ref="O8:S8"/>
    <mergeCell ref="K16:L16"/>
    <mergeCell ref="S16:T16"/>
    <mergeCell ref="U16:V16"/>
    <mergeCell ref="J8:N8"/>
    <mergeCell ref="C17:C18"/>
    <mergeCell ref="D17:D18"/>
    <mergeCell ref="E17:O17"/>
    <mergeCell ref="I26:J26"/>
    <mergeCell ref="K26:L26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L27"/>
  <sheetViews>
    <sheetView topLeftCell="A11" workbookViewId="0">
      <selection activeCell="H4" sqref="H4:L4"/>
    </sheetView>
  </sheetViews>
  <sheetFormatPr defaultColWidth="10.7109375" defaultRowHeight="15"/>
  <cols>
    <col min="1" max="1" width="9.5703125" style="322" customWidth="1"/>
    <col min="2" max="2" width="29.140625" style="322" customWidth="1"/>
    <col min="3" max="3" width="17.7109375" style="322" customWidth="1"/>
    <col min="4" max="4" width="16.42578125" style="322" customWidth="1"/>
    <col min="5" max="5" width="16.28515625" style="322" customWidth="1"/>
    <col min="6" max="6" width="14.85546875" style="322" customWidth="1"/>
    <col min="7" max="7" width="17.28515625" style="322" customWidth="1"/>
    <col min="8" max="8" width="10.7109375" style="322"/>
    <col min="9" max="9" width="12" style="322" customWidth="1"/>
    <col min="10" max="11" width="10.7109375" style="322"/>
    <col min="12" max="12" width="16.28515625" style="322" customWidth="1"/>
    <col min="13" max="16384" width="10.7109375" style="322"/>
  </cols>
  <sheetData>
    <row r="1" spans="1:7" ht="18.75">
      <c r="B1" s="467" t="s">
        <v>91</v>
      </c>
      <c r="C1" s="467"/>
      <c r="D1" s="467"/>
      <c r="E1" s="467"/>
      <c r="F1" s="467"/>
      <c r="G1" s="467"/>
    </row>
    <row r="2" spans="1:7">
      <c r="B2" s="323"/>
    </row>
    <row r="3" spans="1:7" ht="25.5">
      <c r="A3" s="468" t="s">
        <v>47</v>
      </c>
      <c r="B3" s="3" t="s">
        <v>33</v>
      </c>
      <c r="C3" s="4" t="s">
        <v>34</v>
      </c>
      <c r="D3" s="3" t="s">
        <v>35</v>
      </c>
      <c r="E3" s="5" t="s">
        <v>36</v>
      </c>
      <c r="F3" s="6" t="s">
        <v>37</v>
      </c>
      <c r="G3" s="6" t="s">
        <v>38</v>
      </c>
    </row>
    <row r="4" spans="1:7" ht="22.15" customHeight="1">
      <c r="A4" s="468"/>
      <c r="B4" s="7" t="s">
        <v>39</v>
      </c>
      <c r="C4" s="325">
        <v>200816.62</v>
      </c>
      <c r="D4" s="344"/>
      <c r="E4" s="345"/>
      <c r="F4" s="346">
        <v>3963.7099385647675</v>
      </c>
      <c r="G4" s="347">
        <v>3239.7032209296458</v>
      </c>
    </row>
    <row r="5" spans="1:7" ht="22.15" customHeight="1">
      <c r="A5" s="396"/>
      <c r="B5" s="397" t="s">
        <v>40</v>
      </c>
      <c r="C5" s="398"/>
      <c r="D5" s="398"/>
      <c r="E5" s="399"/>
      <c r="F5" s="398"/>
      <c r="G5" s="398"/>
    </row>
    <row r="6" spans="1:7" s="324" customFormat="1" ht="22.15" customHeight="1">
      <c r="A6" s="348" t="s">
        <v>54</v>
      </c>
      <c r="B6" s="421" t="s">
        <v>55</v>
      </c>
      <c r="C6" s="428">
        <v>2036.51</v>
      </c>
      <c r="D6" s="390">
        <v>162004657</v>
      </c>
      <c r="E6" s="427">
        <v>45979</v>
      </c>
      <c r="F6" s="390">
        <v>3771.2019378628911</v>
      </c>
      <c r="G6" s="401">
        <v>3298</v>
      </c>
    </row>
    <row r="7" spans="1:7" s="324" customFormat="1" ht="22.15" customHeight="1">
      <c r="A7" s="348" t="s">
        <v>54</v>
      </c>
      <c r="B7" s="421" t="s">
        <v>56</v>
      </c>
      <c r="C7" s="428">
        <v>1381.96</v>
      </c>
      <c r="D7" s="390">
        <v>162004657</v>
      </c>
      <c r="E7" s="427">
        <v>45979</v>
      </c>
      <c r="F7" s="390">
        <v>4201.1544279917998</v>
      </c>
      <c r="G7" s="401">
        <v>2654</v>
      </c>
    </row>
    <row r="8" spans="1:7" s="324" customFormat="1" ht="22.15" customHeight="1">
      <c r="A8" s="348" t="s">
        <v>54</v>
      </c>
      <c r="B8" s="421" t="s">
        <v>65</v>
      </c>
      <c r="C8" s="428">
        <v>1623.5</v>
      </c>
      <c r="D8" s="390">
        <v>162004659</v>
      </c>
      <c r="E8" s="427">
        <v>45980</v>
      </c>
      <c r="F8" s="390">
        <v>3777.6332778110936</v>
      </c>
      <c r="G8" s="401">
        <v>2696</v>
      </c>
    </row>
    <row r="9" spans="1:7" s="324" customFormat="1" ht="22.15" customHeight="1">
      <c r="A9" s="348" t="s">
        <v>54</v>
      </c>
      <c r="B9" s="421" t="s">
        <v>60</v>
      </c>
      <c r="C9" s="428">
        <v>2374.81</v>
      </c>
      <c r="D9" s="390">
        <v>162004659</v>
      </c>
      <c r="E9" s="427">
        <v>45980</v>
      </c>
      <c r="F9" s="390">
        <v>3985.5395801632108</v>
      </c>
      <c r="G9" s="401">
        <v>3059</v>
      </c>
    </row>
    <row r="10" spans="1:7" s="324" customFormat="1" ht="22.15" customHeight="1">
      <c r="A10" s="348" t="s">
        <v>54</v>
      </c>
      <c r="B10" s="421" t="s">
        <v>55</v>
      </c>
      <c r="C10" s="428">
        <v>2412.77</v>
      </c>
      <c r="D10" s="390">
        <v>162004665</v>
      </c>
      <c r="E10" s="427">
        <v>45982</v>
      </c>
      <c r="F10" s="390">
        <v>3771.2019378628911</v>
      </c>
      <c r="G10" s="426">
        <v>2388.162011173185</v>
      </c>
    </row>
    <row r="11" spans="1:7" s="324" customFormat="1" ht="22.15" customHeight="1">
      <c r="A11" s="348" t="s">
        <v>54</v>
      </c>
      <c r="B11" s="421" t="s">
        <v>56</v>
      </c>
      <c r="C11" s="428">
        <v>1606.86</v>
      </c>
      <c r="D11" s="390">
        <v>162004665</v>
      </c>
      <c r="E11" s="427">
        <v>45982</v>
      </c>
      <c r="F11" s="390">
        <v>4201.1544279917998</v>
      </c>
      <c r="G11" s="426">
        <v>2229.1987954851406</v>
      </c>
    </row>
    <row r="12" spans="1:7" s="324" customFormat="1" ht="22.15" customHeight="1">
      <c r="A12" s="348" t="s">
        <v>54</v>
      </c>
      <c r="B12" s="421" t="s">
        <v>55</v>
      </c>
      <c r="C12" s="428">
        <v>2396.73</v>
      </c>
      <c r="D12" s="390">
        <v>162004672</v>
      </c>
      <c r="E12" s="427" t="s">
        <v>99</v>
      </c>
      <c r="F12" s="390">
        <v>3771.2019378628911</v>
      </c>
      <c r="G12" s="426">
        <v>3008.6198637394355</v>
      </c>
    </row>
    <row r="13" spans="1:7" s="324" customFormat="1" ht="22.15" customHeight="1">
      <c r="A13" s="348" t="s">
        <v>54</v>
      </c>
      <c r="B13" s="421" t="s">
        <v>56</v>
      </c>
      <c r="C13" s="428">
        <v>1483.4</v>
      </c>
      <c r="D13" s="390">
        <v>162004672</v>
      </c>
      <c r="E13" s="427" t="s">
        <v>99</v>
      </c>
      <c r="F13" s="390">
        <v>4201.1544279917998</v>
      </c>
      <c r="G13" s="426">
        <v>2590.6505625</v>
      </c>
    </row>
    <row r="14" spans="1:7" s="324" customFormat="1" ht="18" customHeight="1">
      <c r="A14" s="348" t="s">
        <v>82</v>
      </c>
      <c r="B14" s="389" t="s">
        <v>83</v>
      </c>
      <c r="C14" s="428">
        <v>4005.1</v>
      </c>
      <c r="D14" s="390">
        <v>461000471</v>
      </c>
      <c r="E14" s="388">
        <v>45959</v>
      </c>
      <c r="F14" s="429">
        <v>3696.2525296091253</v>
      </c>
      <c r="G14" s="401">
        <v>3448</v>
      </c>
    </row>
    <row r="15" spans="1:7" s="324" customFormat="1" ht="18" customHeight="1">
      <c r="A15" s="348" t="s">
        <v>82</v>
      </c>
      <c r="B15" s="389" t="s">
        <v>83</v>
      </c>
      <c r="C15" s="428">
        <v>3809.55</v>
      </c>
      <c r="D15" s="390">
        <v>451000467</v>
      </c>
      <c r="E15" s="388">
        <v>45960</v>
      </c>
      <c r="F15" s="429">
        <v>3696.2525296091253</v>
      </c>
      <c r="G15" s="401">
        <v>3606</v>
      </c>
    </row>
    <row r="16" spans="1:7" s="324" customFormat="1" ht="18" customHeight="1">
      <c r="A16" s="348" t="s">
        <v>82</v>
      </c>
      <c r="B16" s="389" t="s">
        <v>83</v>
      </c>
      <c r="C16" s="428">
        <v>3883.1</v>
      </c>
      <c r="D16" s="390">
        <v>461000472</v>
      </c>
      <c r="E16" s="388">
        <v>45961</v>
      </c>
      <c r="F16" s="429">
        <v>3696.2525296091253</v>
      </c>
      <c r="G16" s="401">
        <v>3526</v>
      </c>
    </row>
    <row r="17" spans="1:12" s="324" customFormat="1" ht="18" customHeight="1">
      <c r="A17" s="348" t="s">
        <v>84</v>
      </c>
      <c r="B17" s="389" t="s">
        <v>85</v>
      </c>
      <c r="C17" s="428">
        <v>4045.55</v>
      </c>
      <c r="D17" s="390">
        <v>461000013</v>
      </c>
      <c r="E17" s="388">
        <v>45962</v>
      </c>
      <c r="F17" s="429">
        <v>3995.4454809175545</v>
      </c>
      <c r="G17" s="401">
        <v>3955</v>
      </c>
    </row>
    <row r="18" spans="1:12" s="324" customFormat="1" ht="18" customHeight="1">
      <c r="A18" s="348" t="s">
        <v>84</v>
      </c>
      <c r="B18" s="389" t="s">
        <v>85</v>
      </c>
      <c r="C18" s="428">
        <v>4059.95</v>
      </c>
      <c r="D18" s="390">
        <v>461000014</v>
      </c>
      <c r="E18" s="388">
        <v>45963</v>
      </c>
      <c r="F18" s="429">
        <v>3995.4454809175545</v>
      </c>
      <c r="G18" s="401">
        <v>3693</v>
      </c>
    </row>
    <row r="19" spans="1:12" s="324" customFormat="1" ht="18" customHeight="1">
      <c r="A19" s="348" t="s">
        <v>84</v>
      </c>
      <c r="B19" s="389" t="s">
        <v>85</v>
      </c>
      <c r="C19" s="428">
        <v>4058.83</v>
      </c>
      <c r="D19" s="390">
        <v>461000015</v>
      </c>
      <c r="E19" s="388">
        <v>45988</v>
      </c>
      <c r="F19" s="429">
        <v>3995.4454809175545</v>
      </c>
      <c r="G19" s="426">
        <v>3447.8815846538782</v>
      </c>
    </row>
    <row r="20" spans="1:12" ht="23.25" customHeight="1">
      <c r="B20" s="341"/>
      <c r="C20" s="342">
        <f>SUM(C4:C19)</f>
        <v>239995.23999999996</v>
      </c>
      <c r="D20" s="341"/>
      <c r="E20" s="341"/>
      <c r="F20" s="343">
        <f>SUMPRODUCT(F4:F19,$C4:$C19)/$C20</f>
        <v>3950.1727108820387</v>
      </c>
      <c r="G20" s="343">
        <f>SUMPRODUCT(G4:G19,$C4:$C19)/$C20</f>
        <v>3246.8824894822487</v>
      </c>
      <c r="H20" s="326"/>
      <c r="L20" s="327"/>
    </row>
    <row r="21" spans="1:12">
      <c r="C21" s="326"/>
    </row>
    <row r="22" spans="1:12" s="328" customFormat="1">
      <c r="B22" s="14" t="s">
        <v>90</v>
      </c>
      <c r="C22" s="2"/>
      <c r="D22" s="2"/>
    </row>
    <row r="23" spans="1:12" s="328" customFormat="1">
      <c r="B23" s="430"/>
      <c r="C23" s="2"/>
      <c r="D23" s="2"/>
    </row>
    <row r="24" spans="1:12" s="328" customFormat="1">
      <c r="B24" s="430" t="s">
        <v>109</v>
      </c>
      <c r="C24" s="2"/>
      <c r="D24" s="2"/>
    </row>
    <row r="25" spans="1:12" s="161" customFormat="1">
      <c r="B25" s="430" t="s">
        <v>111</v>
      </c>
      <c r="C25" s="2"/>
      <c r="D25" s="2"/>
    </row>
    <row r="26" spans="1:12" s="2" customFormat="1">
      <c r="B26" s="430" t="s">
        <v>110</v>
      </c>
    </row>
    <row r="27" spans="1:12" s="2" customFormat="1">
      <c r="B27" s="128"/>
    </row>
  </sheetData>
  <mergeCells count="2">
    <mergeCell ref="B1:G1"/>
    <mergeCell ref="A3:A4"/>
  </mergeCells>
  <pageMargins left="0.70866141732283472" right="0.70866141732283472" top="0.65" bottom="0.74803149606299213" header="0.31496062992125984" footer="0.31496062992125984"/>
  <pageSetup paperSize="9" scale="7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AS42"/>
  <sheetViews>
    <sheetView tabSelected="1" zoomScale="70" zoomScaleNormal="70" workbookViewId="0">
      <selection activeCell="J9" sqref="J9"/>
    </sheetView>
  </sheetViews>
  <sheetFormatPr defaultColWidth="10.42578125" defaultRowHeight="15"/>
  <cols>
    <col min="1" max="1" width="10.42578125" style="17"/>
    <col min="2" max="2" width="8.42578125" style="17" customWidth="1"/>
    <col min="3" max="3" width="7.28515625" style="17" customWidth="1"/>
    <col min="4" max="4" width="31" style="17" customWidth="1"/>
    <col min="5" max="5" width="11.42578125" style="17" customWidth="1"/>
    <col min="6" max="6" width="9.28515625" style="17" customWidth="1"/>
    <col min="7" max="9" width="11" style="17" customWidth="1"/>
    <col min="10" max="10" width="16.28515625" style="17" customWidth="1"/>
    <col min="11" max="12" width="11" style="17" customWidth="1"/>
    <col min="13" max="13" width="11.7109375" style="17" customWidth="1"/>
    <col min="14" max="14" width="11" style="17" customWidth="1"/>
    <col min="15" max="15" width="13.42578125" style="17" customWidth="1"/>
    <col min="16" max="16" width="11.140625" style="17" bestFit="1" customWidth="1"/>
    <col min="17" max="17" width="13.42578125" style="17" customWidth="1"/>
    <col min="18" max="18" width="11" style="17" customWidth="1"/>
    <col min="19" max="19" width="12.42578125" style="17" customWidth="1"/>
    <col min="20" max="20" width="15" style="17" customWidth="1"/>
    <col min="21" max="21" width="17" style="17" customWidth="1"/>
    <col min="22" max="22" width="11.7109375" style="17" customWidth="1"/>
    <col min="23" max="23" width="11.28515625" style="17" customWidth="1"/>
    <col min="24" max="24" width="11.42578125" style="17" customWidth="1"/>
    <col min="25" max="16384" width="10.42578125" style="17"/>
  </cols>
  <sheetData>
    <row r="2" spans="1:45" ht="15.75">
      <c r="C2" s="17" t="s">
        <v>0</v>
      </c>
      <c r="U2" s="97"/>
    </row>
    <row r="3" spans="1:45" ht="21">
      <c r="C3" s="462" t="s">
        <v>1</v>
      </c>
      <c r="D3" s="462"/>
      <c r="E3" s="462"/>
      <c r="F3" s="463">
        <v>45962</v>
      </c>
      <c r="G3" s="463"/>
      <c r="J3" s="17" t="s">
        <v>2</v>
      </c>
      <c r="K3" s="64">
        <v>2025</v>
      </c>
      <c r="M3" s="17" t="s">
        <v>3</v>
      </c>
      <c r="N3" s="17">
        <f>-N6+O6</f>
        <v>30</v>
      </c>
    </row>
    <row r="4" spans="1:45" ht="21">
      <c r="C4" s="18"/>
      <c r="D4" s="18"/>
      <c r="E4" s="18"/>
      <c r="F4" s="19"/>
      <c r="G4" s="19"/>
      <c r="H4" s="20"/>
      <c r="K4" s="64"/>
    </row>
    <row r="5" spans="1:45" ht="21">
      <c r="C5" s="21" t="s">
        <v>4</v>
      </c>
      <c r="D5" s="18"/>
      <c r="E5" s="22" t="s">
        <v>44</v>
      </c>
      <c r="F5" s="19" t="s">
        <v>5</v>
      </c>
      <c r="G5" s="19"/>
      <c r="H5" s="20"/>
      <c r="J5" s="20"/>
      <c r="L5" s="65" t="s">
        <v>6</v>
      </c>
      <c r="M5" s="66">
        <f>F3</f>
        <v>45962</v>
      </c>
    </row>
    <row r="6" spans="1:45" ht="9.75" customHeight="1">
      <c r="H6" s="20"/>
      <c r="N6" s="67">
        <f>EOMONTH(F3,-1)</f>
        <v>45961</v>
      </c>
      <c r="O6" s="67">
        <f>EOMONTH(F3,0)</f>
        <v>45991</v>
      </c>
    </row>
    <row r="7" spans="1:45" ht="23.25" customHeight="1">
      <c r="B7" s="23" t="s">
        <v>7</v>
      </c>
      <c r="C7" s="24" t="s">
        <v>8</v>
      </c>
      <c r="H7" s="25"/>
    </row>
    <row r="8" spans="1:45" ht="15.75" thickBot="1">
      <c r="C8" s="446" t="s">
        <v>9</v>
      </c>
      <c r="D8" s="465" t="s">
        <v>10</v>
      </c>
      <c r="E8" s="469" t="s">
        <v>11</v>
      </c>
      <c r="F8" s="470"/>
      <c r="G8" s="470"/>
      <c r="H8" s="470"/>
      <c r="I8" s="471"/>
      <c r="J8" s="459" t="s">
        <v>12</v>
      </c>
      <c r="K8" s="460"/>
      <c r="L8" s="460"/>
      <c r="M8" s="460"/>
      <c r="N8" s="461"/>
      <c r="O8" s="453" t="s">
        <v>13</v>
      </c>
      <c r="P8" s="454"/>
      <c r="Q8" s="454"/>
      <c r="R8" s="454"/>
      <c r="S8" s="455"/>
    </row>
    <row r="9" spans="1:45" ht="93" customHeight="1" thickBot="1">
      <c r="C9" s="464"/>
      <c r="D9" s="466"/>
      <c r="E9" s="26" t="s">
        <v>14</v>
      </c>
      <c r="F9" s="27" t="s">
        <v>15</v>
      </c>
      <c r="G9" s="28" t="s">
        <v>16</v>
      </c>
      <c r="H9" s="28" t="s">
        <v>17</v>
      </c>
      <c r="I9" s="68" t="s">
        <v>18</v>
      </c>
      <c r="J9" s="69" t="s">
        <v>19</v>
      </c>
      <c r="K9" s="70" t="s">
        <v>15</v>
      </c>
      <c r="L9" s="71" t="s">
        <v>16</v>
      </c>
      <c r="M9" s="71" t="s">
        <v>17</v>
      </c>
      <c r="N9" s="72" t="s">
        <v>18</v>
      </c>
      <c r="O9" s="26" t="s">
        <v>19</v>
      </c>
      <c r="P9" s="70" t="s">
        <v>15</v>
      </c>
      <c r="Q9" s="28" t="s">
        <v>16</v>
      </c>
      <c r="R9" s="28" t="s">
        <v>17</v>
      </c>
      <c r="S9" s="68" t="s">
        <v>18</v>
      </c>
      <c r="U9" s="382"/>
      <c r="V9" s="382"/>
      <c r="W9" s="382"/>
      <c r="X9" s="382"/>
      <c r="Y9" s="382"/>
      <c r="Z9" s="382"/>
      <c r="AA9" s="382"/>
      <c r="AB9" s="382"/>
      <c r="AC9" s="382"/>
    </row>
    <row r="10" spans="1:45">
      <c r="A10" s="25"/>
      <c r="C10" s="29">
        <v>1</v>
      </c>
      <c r="D10" s="30" t="s">
        <v>20</v>
      </c>
      <c r="E10" s="31">
        <v>119904.06000000035</v>
      </c>
      <c r="F10" s="32"/>
      <c r="G10" s="32">
        <v>3924.6161221325519</v>
      </c>
      <c r="H10" s="32">
        <v>3513.0966743632889</v>
      </c>
      <c r="I10" s="73">
        <v>3130.0425718557995</v>
      </c>
      <c r="J10" s="329">
        <v>203250.03999999998</v>
      </c>
      <c r="K10" s="244"/>
      <c r="L10" s="329">
        <v>3927.4196099557762</v>
      </c>
      <c r="M10" s="330">
        <v>3309.5134782628579</v>
      </c>
      <c r="N10" s="330">
        <v>3022.4658936384681</v>
      </c>
      <c r="O10" s="75">
        <f>E10+J10</f>
        <v>323154.10000000033</v>
      </c>
      <c r="P10" s="76"/>
      <c r="Q10" s="76">
        <f>((L10*J10)+(G10*E10))/O10</f>
        <v>3926.3793954817374</v>
      </c>
      <c r="R10" s="76">
        <f>((M10*J10)+(H10*E10))/O10</f>
        <v>3385.051593856062</v>
      </c>
      <c r="S10" s="98">
        <f>((N10*J10)+(I10*E10))/O10</f>
        <v>3062.3814648151038</v>
      </c>
      <c r="T10" s="25"/>
      <c r="U10" s="383"/>
      <c r="V10" s="383"/>
      <c r="W10" s="383"/>
      <c r="X10" s="383"/>
      <c r="Y10" s="383"/>
      <c r="Z10" s="383"/>
      <c r="AA10" s="383"/>
      <c r="AB10" s="383"/>
      <c r="AC10" s="383"/>
      <c r="AD10" s="25"/>
      <c r="AM10" s="25"/>
      <c r="AN10" s="25"/>
      <c r="AO10" s="25"/>
      <c r="AP10" s="25"/>
      <c r="AQ10" s="25"/>
      <c r="AR10" s="25"/>
      <c r="AS10" s="25"/>
    </row>
    <row r="11" spans="1:45">
      <c r="A11" s="25"/>
      <c r="C11" s="29">
        <v>2</v>
      </c>
      <c r="D11" s="33" t="s">
        <v>21</v>
      </c>
      <c r="E11" s="34">
        <v>14806.4</v>
      </c>
      <c r="F11" s="35"/>
      <c r="G11" s="36">
        <v>3777.5607811486921</v>
      </c>
      <c r="H11" s="37">
        <v>3544.1677652906851</v>
      </c>
      <c r="I11" s="77">
        <v>3173.1324629889777</v>
      </c>
      <c r="J11" s="78">
        <v>7544.46</v>
      </c>
      <c r="K11" s="79"/>
      <c r="L11" s="80">
        <v>3550</v>
      </c>
      <c r="M11" s="125">
        <v>3821.3414240383008</v>
      </c>
      <c r="N11" s="81">
        <v>3384.6707120191504</v>
      </c>
      <c r="O11" s="75">
        <f>E11+J11</f>
        <v>22350.86</v>
      </c>
      <c r="P11" s="76"/>
      <c r="Q11" s="76">
        <f t="shared" ref="Q11:Q12" si="0">((L11*J11)+(G11*E11))/O11</f>
        <v>3700.7483805992247</v>
      </c>
      <c r="R11" s="76">
        <f t="shared" ref="R11:R12" si="1">((M11*J11)+(H11*E11))/O11</f>
        <v>3637.726831092853</v>
      </c>
      <c r="S11" s="98">
        <f t="shared" ref="S11:S12" si="2">((N11*J11)+(I11*E11))/O11</f>
        <v>3244.5365100045365</v>
      </c>
      <c r="U11" s="383"/>
      <c r="V11" s="383"/>
      <c r="W11" s="383"/>
      <c r="X11" s="383"/>
      <c r="Y11" s="383"/>
      <c r="Z11" s="383"/>
      <c r="AA11" s="383"/>
      <c r="AB11" s="383"/>
      <c r="AC11" s="383"/>
      <c r="AD11" s="25"/>
      <c r="AM11" s="25"/>
      <c r="AN11" s="25"/>
      <c r="AO11" s="25"/>
      <c r="AP11" s="25"/>
      <c r="AQ11" s="25"/>
      <c r="AR11" s="25"/>
      <c r="AS11" s="25"/>
    </row>
    <row r="12" spans="1:45">
      <c r="A12" s="25"/>
      <c r="C12" s="29">
        <v>3</v>
      </c>
      <c r="D12" s="33" t="s">
        <v>22</v>
      </c>
      <c r="E12" s="241">
        <v>102176.38</v>
      </c>
      <c r="F12" s="35"/>
      <c r="G12" s="177">
        <v>4602.8612519540484</v>
      </c>
      <c r="H12" s="177">
        <v>4602.8612519540484</v>
      </c>
      <c r="I12" s="178">
        <v>4602.8612519540484</v>
      </c>
      <c r="J12" s="78">
        <v>0</v>
      </c>
      <c r="K12" s="79"/>
      <c r="L12" s="74"/>
      <c r="M12" s="74"/>
      <c r="N12" s="74"/>
      <c r="O12" s="75">
        <f>E12+J12</f>
        <v>102176.38</v>
      </c>
      <c r="P12" s="76"/>
      <c r="Q12" s="76">
        <f t="shared" si="0"/>
        <v>4602.8612519540484</v>
      </c>
      <c r="R12" s="76">
        <f t="shared" si="1"/>
        <v>4602.8612519540484</v>
      </c>
      <c r="S12" s="98">
        <f t="shared" si="2"/>
        <v>4602.8612519540484</v>
      </c>
      <c r="Y12" s="25"/>
      <c r="Z12" s="25"/>
      <c r="AA12" s="25"/>
      <c r="AB12" s="25"/>
      <c r="AC12" s="25"/>
      <c r="AD12" s="25"/>
      <c r="AM12" s="25"/>
      <c r="AN12" s="25"/>
      <c r="AO12" s="25"/>
      <c r="AP12" s="25"/>
      <c r="AQ12" s="25"/>
      <c r="AR12" s="25"/>
      <c r="AS12" s="25"/>
    </row>
    <row r="13" spans="1:45" ht="15.75" thickBot="1">
      <c r="C13" s="39"/>
      <c r="D13" s="40"/>
      <c r="E13" s="107">
        <f>SUM(E10:E12)</f>
        <v>236886.84000000035</v>
      </c>
      <c r="F13" s="108">
        <f>SUMPRODUCT(F10:F12,E10:E12)/E13</f>
        <v>0</v>
      </c>
      <c r="G13" s="108">
        <f>SUMPRODUCT(G10:G12,E10:E12)/E13</f>
        <v>4207.9719721960128</v>
      </c>
      <c r="H13" s="108">
        <f>SUMPRODUCT(H10:H12,E10:E12)/E13</f>
        <v>3985.0868051411749</v>
      </c>
      <c r="I13" s="117">
        <f>SUMPRODUCT(I10:I12,E10:E12)/E13</f>
        <v>3768.0066195542331</v>
      </c>
      <c r="J13" s="42">
        <f>SUM(J10:J12)</f>
        <v>210794.49999999997</v>
      </c>
      <c r="K13" s="42">
        <f>SUMPRODUCT(K10:K12,J10:J12)/J13</f>
        <v>0</v>
      </c>
      <c r="L13" s="43">
        <f>SUMPRODUCT(L10:L12,J10:J12)/J13</f>
        <v>3913.9115385851906</v>
      </c>
      <c r="M13" s="43">
        <f>SUMPRODUCT(M10:M12,J10:J12)/J13</f>
        <v>3327.8321035770145</v>
      </c>
      <c r="N13" s="82">
        <f>SUMPRODUCT(N10:N12,J10:J12)/J13</f>
        <v>3035.4294186074794</v>
      </c>
      <c r="O13" s="41">
        <f>SUM(O10:O12)</f>
        <v>447681.34000000032</v>
      </c>
      <c r="P13" s="83">
        <f>SUMPRODUCT(P10:P12,$O$10:$O$12)/$O$13</f>
        <v>0</v>
      </c>
      <c r="Q13" s="83">
        <f>SUMPRODUCT(Q10:Q12,$O$10:$O$12)/$O$13</f>
        <v>4069.5111597065393</v>
      </c>
      <c r="R13" s="83">
        <f>SUMPRODUCT(R10:R12,$O$10:$O$12)/$O$13</f>
        <v>3675.6129365433317</v>
      </c>
      <c r="S13" s="83">
        <f>SUMPRODUCT(S10:S12,$O$10:$O$12)/$O$13</f>
        <v>3423.0665226876313</v>
      </c>
      <c r="Y13" s="25"/>
      <c r="Z13" s="25"/>
      <c r="AA13" s="25"/>
      <c r="AB13" s="25"/>
      <c r="AC13" s="25"/>
      <c r="AD13" s="25"/>
      <c r="AM13" s="25"/>
      <c r="AN13" s="25"/>
      <c r="AO13" s="25"/>
      <c r="AP13" s="25"/>
      <c r="AQ13" s="25"/>
      <c r="AR13" s="25"/>
      <c r="AS13" s="25"/>
    </row>
    <row r="14" spans="1:45" ht="15.75" thickBot="1">
      <c r="C14" s="44"/>
      <c r="D14" s="45" t="s">
        <v>23</v>
      </c>
      <c r="E14" s="46">
        <f>SUM(E10:E12)</f>
        <v>236886.84000000035</v>
      </c>
      <c r="F14" s="47">
        <f>F13</f>
        <v>0</v>
      </c>
      <c r="G14" s="48">
        <f>G13</f>
        <v>4207.9719721960128</v>
      </c>
      <c r="H14" s="48">
        <f>H13</f>
        <v>3985.0868051411749</v>
      </c>
      <c r="I14" s="84">
        <f>I13</f>
        <v>3768.0066195542331</v>
      </c>
      <c r="J14" s="85">
        <f>SUM(J10:J12)</f>
        <v>210794.49999999997</v>
      </c>
      <c r="K14" s="47">
        <f>K13</f>
        <v>0</v>
      </c>
      <c r="L14" s="48">
        <f>L13</f>
        <v>3913.9115385851906</v>
      </c>
      <c r="M14" s="48">
        <f>M13</f>
        <v>3327.8321035770145</v>
      </c>
      <c r="N14" s="84">
        <f>N13</f>
        <v>3035.4294186074794</v>
      </c>
      <c r="O14" s="46">
        <f>SUM(O10:O12)</f>
        <v>447681.34000000032</v>
      </c>
      <c r="P14" s="86">
        <f>((K14*J14)+(F14*E14))/O14</f>
        <v>0</v>
      </c>
      <c r="Q14" s="201">
        <f>Q13</f>
        <v>4069.5111597065393</v>
      </c>
      <c r="R14" s="48">
        <f>R13</f>
        <v>3675.6129365433317</v>
      </c>
      <c r="S14" s="84">
        <f>S13</f>
        <v>3423.0665226876313</v>
      </c>
      <c r="Y14" s="25"/>
      <c r="Z14" s="25"/>
      <c r="AA14" s="25"/>
      <c r="AB14" s="25"/>
      <c r="AC14" s="25"/>
      <c r="AD14" s="25"/>
      <c r="AM14" s="25"/>
      <c r="AN14" s="25"/>
      <c r="AO14" s="25"/>
      <c r="AP14" s="25"/>
      <c r="AQ14" s="25"/>
      <c r="AR14" s="25"/>
      <c r="AS14" s="25"/>
    </row>
    <row r="15" spans="1:45" ht="15.75">
      <c r="C15" s="49"/>
      <c r="D15" s="50"/>
      <c r="E15" s="51"/>
      <c r="F15" s="51"/>
      <c r="G15" s="158"/>
      <c r="H15" s="51"/>
      <c r="I15" s="51"/>
      <c r="J15" s="132"/>
      <c r="K15" s="158"/>
      <c r="L15" s="125"/>
      <c r="N15" s="74"/>
      <c r="O15" s="51"/>
      <c r="P15" s="51"/>
      <c r="S15" s="180"/>
      <c r="T15" s="63"/>
      <c r="U15" s="99"/>
      <c r="V15" s="63"/>
      <c r="W15" s="63"/>
      <c r="X15" s="63"/>
      <c r="Y15" s="25"/>
      <c r="Z15" s="25"/>
      <c r="AA15" s="25"/>
      <c r="AB15" s="25"/>
      <c r="AC15" s="25"/>
      <c r="AD15" s="25"/>
      <c r="AM15" s="25"/>
      <c r="AN15" s="25"/>
      <c r="AO15" s="25"/>
      <c r="AP15" s="25"/>
      <c r="AQ15" s="25"/>
      <c r="AR15" s="25"/>
      <c r="AS15" s="25"/>
    </row>
    <row r="16" spans="1:45" ht="24.75" customHeight="1" thickBot="1">
      <c r="B16" s="23" t="s">
        <v>24</v>
      </c>
      <c r="C16" s="52" t="s">
        <v>25</v>
      </c>
      <c r="D16" s="52"/>
      <c r="E16" s="24"/>
      <c r="F16" s="24"/>
      <c r="G16" s="24"/>
      <c r="H16" s="24"/>
      <c r="I16" s="24"/>
      <c r="J16" s="87"/>
      <c r="K16" s="456"/>
      <c r="L16" s="456"/>
      <c r="M16" s="51"/>
      <c r="N16" s="51"/>
      <c r="O16" s="51"/>
      <c r="P16" s="88"/>
      <c r="S16" s="130"/>
      <c r="T16" s="360"/>
      <c r="U16" s="360"/>
      <c r="V16" s="218"/>
      <c r="W16" s="63"/>
      <c r="X16" s="63"/>
      <c r="Y16" s="25"/>
      <c r="Z16" s="25"/>
      <c r="AA16" s="25"/>
      <c r="AB16" s="25"/>
      <c r="AC16" s="25"/>
      <c r="AD16" s="25"/>
      <c r="AM16" s="25"/>
      <c r="AN16" s="25"/>
      <c r="AO16" s="25"/>
      <c r="AP16" s="25"/>
      <c r="AQ16" s="25"/>
      <c r="AR16" s="25"/>
      <c r="AS16" s="25"/>
    </row>
    <row r="17" spans="2:45" ht="21" customHeight="1">
      <c r="C17" s="446" t="s">
        <v>9</v>
      </c>
      <c r="D17" s="448" t="s">
        <v>10</v>
      </c>
      <c r="E17" s="473" t="s">
        <v>45</v>
      </c>
      <c r="F17" s="473"/>
      <c r="G17" s="473"/>
      <c r="H17" s="473"/>
      <c r="I17" s="473"/>
      <c r="J17" s="473"/>
      <c r="K17" s="473"/>
      <c r="L17" s="473"/>
      <c r="M17" s="473"/>
      <c r="N17" s="473"/>
      <c r="O17" s="473"/>
      <c r="P17" s="25"/>
      <c r="Q17" s="25"/>
      <c r="T17" s="360"/>
      <c r="U17" s="360"/>
      <c r="Y17" s="25"/>
      <c r="Z17" s="25"/>
      <c r="AA17" s="25"/>
      <c r="AB17" s="25"/>
      <c r="AC17" s="25"/>
      <c r="AD17" s="25"/>
      <c r="AM17" s="25"/>
      <c r="AN17" s="25"/>
      <c r="AO17" s="25"/>
      <c r="AP17" s="25"/>
      <c r="AQ17" s="25"/>
      <c r="AR17" s="25"/>
      <c r="AS17" s="25"/>
    </row>
    <row r="18" spans="2:45" ht="75">
      <c r="C18" s="447"/>
      <c r="D18" s="474"/>
      <c r="E18" s="53" t="s">
        <v>19</v>
      </c>
      <c r="F18" s="53" t="s">
        <v>15</v>
      </c>
      <c r="G18" s="53" t="s">
        <v>16</v>
      </c>
      <c r="H18" s="53" t="s">
        <v>17</v>
      </c>
      <c r="I18" s="53" t="s">
        <v>26</v>
      </c>
      <c r="J18" s="53" t="s">
        <v>27</v>
      </c>
      <c r="K18" s="53" t="s">
        <v>28</v>
      </c>
      <c r="L18" s="53" t="s">
        <v>29</v>
      </c>
      <c r="M18" s="53" t="s">
        <v>30</v>
      </c>
      <c r="N18" s="53" t="s">
        <v>31</v>
      </c>
      <c r="O18" s="53" t="s">
        <v>32</v>
      </c>
      <c r="Q18" s="183"/>
      <c r="R18" s="188"/>
      <c r="S18" s="188"/>
      <c r="T18" s="360"/>
      <c r="U18" s="360"/>
      <c r="Z18" s="25"/>
      <c r="AA18" s="25"/>
      <c r="AB18" s="25"/>
      <c r="AC18" s="25"/>
      <c r="AD18" s="25"/>
      <c r="AM18" s="25"/>
      <c r="AN18" s="25"/>
      <c r="AO18" s="25"/>
      <c r="AP18" s="25"/>
      <c r="AQ18" s="25"/>
      <c r="AR18" s="25"/>
      <c r="AS18" s="25"/>
    </row>
    <row r="19" spans="2:45" ht="28.15" customHeight="1">
      <c r="C19" s="29">
        <v>1</v>
      </c>
      <c r="D19" s="30" t="s">
        <v>20</v>
      </c>
      <c r="E19" s="35"/>
      <c r="F19" s="35">
        <f t="shared" ref="F19:H20" si="3">P10</f>
        <v>0</v>
      </c>
      <c r="G19" s="35">
        <f>Q10</f>
        <v>3926.3793954817374</v>
      </c>
      <c r="H19" s="35">
        <f t="shared" si="3"/>
        <v>3385.051593856062</v>
      </c>
      <c r="I19" s="35">
        <f>S10</f>
        <v>3062.3814648151038</v>
      </c>
      <c r="J19" s="160"/>
      <c r="K19" s="89">
        <f>IF(G19-I19&gt;750,G19-750,I19)</f>
        <v>3176.3793954817374</v>
      </c>
      <c r="L19" s="89">
        <f>IF(I19-J19&gt;85,K19-85,K19-I19+J19)</f>
        <v>3091.3793954817374</v>
      </c>
      <c r="M19" s="90"/>
      <c r="N19" s="90"/>
      <c r="O19" s="91"/>
      <c r="P19" s="138">
        <f>G19-I19</f>
        <v>863.99793066663369</v>
      </c>
      <c r="Q19" s="190"/>
      <c r="R19" s="191"/>
      <c r="S19" s="379"/>
      <c r="T19" s="361"/>
      <c r="U19" s="360"/>
      <c r="Z19" s="25"/>
      <c r="AA19" s="25"/>
      <c r="AB19" s="25"/>
      <c r="AC19" s="25"/>
      <c r="AD19" s="25"/>
      <c r="AM19" s="25"/>
      <c r="AN19" s="25"/>
      <c r="AO19" s="25"/>
      <c r="AP19" s="25"/>
      <c r="AQ19" s="25"/>
      <c r="AR19" s="25"/>
      <c r="AS19" s="25"/>
    </row>
    <row r="20" spans="2:45" ht="28.15" customHeight="1">
      <c r="C20" s="29">
        <v>2</v>
      </c>
      <c r="D20" s="33" t="s">
        <v>21</v>
      </c>
      <c r="E20" s="35"/>
      <c r="F20" s="35">
        <f t="shared" si="3"/>
        <v>0</v>
      </c>
      <c r="G20" s="35">
        <f>Q11</f>
        <v>3700.7483805992247</v>
      </c>
      <c r="H20" s="35">
        <f t="shared" si="3"/>
        <v>3637.726831092853</v>
      </c>
      <c r="I20" s="35">
        <f>S11</f>
        <v>3244.5365100045365</v>
      </c>
      <c r="J20" s="123"/>
      <c r="K20" s="89">
        <f>IF(G20-I20&gt;300,G20-300,I20)</f>
        <v>3400.7483805992247</v>
      </c>
      <c r="L20" s="89"/>
      <c r="M20" s="90"/>
      <c r="N20" s="90"/>
      <c r="O20" s="92"/>
      <c r="P20" s="363"/>
      <c r="Q20" s="192"/>
      <c r="R20" s="189"/>
      <c r="S20" s="378"/>
      <c r="T20" s="361"/>
      <c r="U20" s="93"/>
      <c r="V20" s="96"/>
      <c r="W20" s="16"/>
      <c r="X20" s="16"/>
      <c r="Y20" s="16"/>
      <c r="Z20" s="25"/>
      <c r="AA20" s="25"/>
      <c r="AB20" s="25"/>
      <c r="AC20" s="25"/>
      <c r="AD20" s="25"/>
      <c r="AM20" s="25"/>
      <c r="AN20" s="25"/>
      <c r="AO20" s="25"/>
      <c r="AP20" s="25"/>
      <c r="AQ20" s="25"/>
      <c r="AR20" s="25"/>
      <c r="AS20" s="25"/>
    </row>
    <row r="21" spans="2:45" ht="28.15" customHeight="1">
      <c r="C21" s="29">
        <v>3</v>
      </c>
      <c r="D21" s="33" t="s">
        <v>22</v>
      </c>
      <c r="E21" s="35"/>
      <c r="F21" s="35">
        <f t="shared" ref="F21:I21" si="4">P12</f>
        <v>0</v>
      </c>
      <c r="G21" s="179">
        <f t="shared" si="4"/>
        <v>4602.8612519540484</v>
      </c>
      <c r="H21" s="179">
        <f t="shared" si="4"/>
        <v>4602.8612519540484</v>
      </c>
      <c r="I21" s="179">
        <f t="shared" si="4"/>
        <v>4602.8612519540484</v>
      </c>
      <c r="J21" s="81"/>
      <c r="K21" s="89">
        <f>I21</f>
        <v>4602.8612519540484</v>
      </c>
      <c r="L21" s="89">
        <f>IF(I21-J21&gt;85,K21-85,K21-I21+J21)</f>
        <v>4517.8612519540484</v>
      </c>
      <c r="M21" s="90"/>
      <c r="N21" s="90"/>
      <c r="O21" s="92"/>
      <c r="P21" s="20"/>
      <c r="Q21" s="193"/>
      <c r="R21" s="189"/>
      <c r="S21" s="378"/>
      <c r="T21" s="362"/>
      <c r="U21" s="360"/>
      <c r="V21" s="121"/>
      <c r="W21" s="127"/>
      <c r="X21" s="127"/>
      <c r="Y21" s="127"/>
      <c r="Z21" s="25"/>
      <c r="AA21" s="25"/>
      <c r="AB21" s="25"/>
      <c r="AC21" s="25"/>
      <c r="AD21" s="25"/>
      <c r="AM21" s="25"/>
      <c r="AN21" s="25"/>
      <c r="AO21" s="25"/>
      <c r="AP21" s="25"/>
      <c r="AQ21" s="25"/>
      <c r="AR21" s="25"/>
      <c r="AS21" s="25"/>
    </row>
    <row r="22" spans="2:45" ht="28.15" customHeight="1">
      <c r="C22" s="39"/>
      <c r="D22" s="40"/>
      <c r="E22" s="43">
        <f>SUM(E19:E21)</f>
        <v>0</v>
      </c>
      <c r="F22" s="54" t="e">
        <f>SUMPRODUCT(F19:F21,$E$19:$E$21)/$E$22</f>
        <v>#DIV/0!</v>
      </c>
      <c r="G22" s="54" t="e">
        <f>SUMPRODUCT(G19:G21,$E$19:$E$21)/$E$22</f>
        <v>#DIV/0!</v>
      </c>
      <c r="H22" s="54" t="e">
        <f>SUMPRODUCT(H19:H21,$E$19:$E$21)/$E$22</f>
        <v>#DIV/0!</v>
      </c>
      <c r="I22" s="54" t="e">
        <f>SUMPRODUCT(I19:I21,$E$19:$E$21)/$E$22</f>
        <v>#DIV/0!</v>
      </c>
      <c r="J22" s="124" t="e">
        <f>SUMPRODUCT(J19:J21,$E$19:$E$21)/$E$22</f>
        <v>#DIV/0!</v>
      </c>
      <c r="K22" s="54" t="e">
        <f>IF(G22-I22&gt;750,G22-750,I22)</f>
        <v>#DIV/0!</v>
      </c>
      <c r="L22" s="54" t="e">
        <f>IF(I22-J22&gt;85,K22-85,K22-I22+J22)</f>
        <v>#DIV/0!</v>
      </c>
      <c r="M22" s="54" t="e">
        <f>M23</f>
        <v>#DIV/0!</v>
      </c>
      <c r="N22" s="54" t="e">
        <f>N23</f>
        <v>#DIV/0!</v>
      </c>
      <c r="O22" s="93"/>
      <c r="P22" s="25"/>
      <c r="Q22" s="193"/>
      <c r="R22" s="192"/>
      <c r="S22" s="380"/>
      <c r="T22" s="361"/>
      <c r="U22" s="360"/>
      <c r="V22" s="64"/>
      <c r="W22" s="127"/>
      <c r="Y22" s="127"/>
      <c r="Z22" s="25"/>
      <c r="AA22" s="25"/>
      <c r="AB22" s="25"/>
      <c r="AC22" s="25"/>
      <c r="AD22" s="25"/>
      <c r="AM22" s="25"/>
      <c r="AN22" s="25"/>
      <c r="AO22" s="25"/>
      <c r="AP22" s="25"/>
      <c r="AQ22" s="25"/>
      <c r="AR22" s="25"/>
      <c r="AS22" s="25"/>
    </row>
    <row r="23" spans="2:45" ht="15.75" thickBot="1">
      <c r="C23" s="44"/>
      <c r="D23" s="55" t="s">
        <v>23</v>
      </c>
      <c r="E23" s="56">
        <f t="shared" ref="E23:K23" si="5">E22</f>
        <v>0</v>
      </c>
      <c r="F23" s="57" t="e">
        <f t="shared" si="5"/>
        <v>#DIV/0!</v>
      </c>
      <c r="G23" s="139" t="e">
        <f t="shared" si="5"/>
        <v>#DIV/0!</v>
      </c>
      <c r="H23" s="58" t="e">
        <f t="shared" si="5"/>
        <v>#DIV/0!</v>
      </c>
      <c r="I23" s="58" t="e">
        <f t="shared" si="5"/>
        <v>#DIV/0!</v>
      </c>
      <c r="J23" s="122" t="e">
        <f>J22</f>
        <v>#DIV/0!</v>
      </c>
      <c r="K23" s="139" t="e">
        <f t="shared" si="5"/>
        <v>#DIV/0!</v>
      </c>
      <c r="L23" s="58" t="e">
        <f>IF(I23-J23&gt;750,K23-75,K23-I23+J23)</f>
        <v>#DIV/0!</v>
      </c>
      <c r="M23" s="58" t="e">
        <f>L23-J23-N23</f>
        <v>#DIV/0!</v>
      </c>
      <c r="N23" s="94" t="e">
        <f>IF(I23-J23&gt;120,I23-J23-120,0)</f>
        <v>#DIV/0!</v>
      </c>
      <c r="O23" s="93"/>
      <c r="Q23" s="183"/>
      <c r="R23" s="188"/>
      <c r="S23" s="188"/>
      <c r="T23" s="360"/>
      <c r="U23" s="362"/>
      <c r="V23" s="162"/>
      <c r="W23" s="162"/>
      <c r="X23" s="162"/>
      <c r="Y23" s="162"/>
      <c r="Z23" s="25"/>
      <c r="AA23" s="25"/>
      <c r="AB23" s="25"/>
      <c r="AC23" s="25"/>
      <c r="AD23" s="25"/>
      <c r="AM23" s="25"/>
      <c r="AN23" s="25"/>
      <c r="AO23" s="25"/>
      <c r="AP23" s="25"/>
      <c r="AQ23" s="25"/>
      <c r="AR23" s="25"/>
      <c r="AS23" s="25"/>
    </row>
    <row r="24" spans="2:45" ht="19.5" thickBot="1">
      <c r="D24" s="59"/>
      <c r="E24" s="60"/>
      <c r="F24" s="60"/>
      <c r="G24" s="62"/>
      <c r="I24" s="127"/>
      <c r="J24" s="363"/>
      <c r="K24" s="58" t="e">
        <f>I23-J23</f>
        <v>#DIV/0!</v>
      </c>
      <c r="L24" s="63"/>
      <c r="N24" s="25"/>
      <c r="P24" s="20"/>
      <c r="Q24" s="25"/>
      <c r="R24" s="218"/>
      <c r="S24" s="127"/>
      <c r="V24" s="127"/>
      <c r="W24" s="162"/>
      <c r="X24" s="162"/>
      <c r="Y24" s="162"/>
    </row>
    <row r="25" spans="2:45" s="16" customFormat="1" ht="21">
      <c r="C25" s="394"/>
      <c r="D25" s="395"/>
      <c r="E25" s="61"/>
      <c r="F25" s="62"/>
      <c r="G25" s="63"/>
      <c r="I25" s="162"/>
      <c r="J25" s="95"/>
      <c r="K25" s="96"/>
      <c r="L25" s="96"/>
      <c r="O25" s="96"/>
      <c r="P25" s="355"/>
      <c r="Q25" s="392"/>
      <c r="R25" s="393"/>
      <c r="S25" s="393"/>
      <c r="T25" s="392"/>
      <c r="U25" s="393"/>
      <c r="V25" s="162"/>
      <c r="W25" s="162"/>
      <c r="X25" s="162"/>
      <c r="Y25" s="162"/>
    </row>
    <row r="26" spans="2:45" s="121" customFormat="1" ht="21">
      <c r="C26" s="394"/>
      <c r="D26" s="252"/>
      <c r="E26" s="252"/>
      <c r="F26" s="252"/>
      <c r="G26" s="251"/>
      <c r="H26" s="251"/>
      <c r="I26" s="162"/>
      <c r="J26" s="127"/>
      <c r="K26" s="164"/>
      <c r="L26" s="127"/>
      <c r="M26" s="200"/>
      <c r="N26" s="127"/>
      <c r="O26" s="127"/>
      <c r="P26" s="355"/>
      <c r="Q26" s="392"/>
      <c r="R26" s="392"/>
      <c r="S26" s="392"/>
      <c r="T26" s="392"/>
      <c r="U26" s="392"/>
      <c r="V26" s="127"/>
      <c r="W26" s="162"/>
      <c r="X26" s="162"/>
      <c r="Y26" s="162"/>
      <c r="Z26" s="127"/>
      <c r="AA26" s="127"/>
      <c r="AB26" s="127"/>
      <c r="AC26" s="127"/>
      <c r="AD26" s="127"/>
      <c r="AE26" s="127"/>
      <c r="AF26" s="127"/>
      <c r="AG26" s="127"/>
      <c r="AH26" s="127"/>
      <c r="AI26" s="127"/>
      <c r="AJ26" s="127"/>
      <c r="AK26" s="127"/>
      <c r="AL26" s="127"/>
      <c r="AM26" s="127"/>
      <c r="AN26" s="127"/>
      <c r="AO26" s="127"/>
      <c r="AP26" s="127"/>
      <c r="AQ26" s="127"/>
      <c r="AR26" s="127"/>
      <c r="AS26" s="127"/>
    </row>
    <row r="27" spans="2:45" s="121" customFormat="1" ht="21">
      <c r="C27" s="385"/>
      <c r="D27" s="252"/>
      <c r="E27" s="252"/>
      <c r="F27" s="252"/>
      <c r="G27" s="251"/>
      <c r="H27" s="251"/>
      <c r="I27" s="164"/>
      <c r="J27" s="64"/>
      <c r="K27" s="64"/>
      <c r="L27" s="64"/>
      <c r="M27" s="200"/>
      <c r="N27" s="64"/>
      <c r="O27" s="127"/>
      <c r="P27" s="355"/>
      <c r="Q27" s="392"/>
      <c r="R27" s="393"/>
      <c r="S27" s="393"/>
      <c r="T27" s="392"/>
      <c r="U27" s="393"/>
      <c r="V27" s="162"/>
      <c r="W27" s="162"/>
      <c r="X27" s="162"/>
      <c r="Y27" s="162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  <c r="AS27" s="127"/>
    </row>
    <row r="28" spans="2:45" s="162" customFormat="1" ht="14.45" customHeight="1">
      <c r="B28" s="127"/>
      <c r="C28" s="385"/>
      <c r="D28" s="252"/>
      <c r="E28" s="252"/>
      <c r="F28" s="252"/>
      <c r="G28" s="251"/>
      <c r="H28" s="251"/>
      <c r="K28" s="64"/>
      <c r="L28" s="64"/>
      <c r="M28" s="164"/>
      <c r="N28" s="164"/>
      <c r="P28" s="170"/>
      <c r="Q28" s="357"/>
      <c r="R28" s="357"/>
      <c r="S28" s="357"/>
      <c r="T28" s="356"/>
    </row>
    <row r="29" spans="2:45" s="162" customFormat="1">
      <c r="B29" s="127"/>
      <c r="C29" s="385"/>
      <c r="D29" s="252"/>
      <c r="E29" s="252"/>
      <c r="F29" s="252"/>
      <c r="G29" s="251"/>
      <c r="H29" s="251"/>
      <c r="I29" s="164"/>
      <c r="K29" s="64"/>
      <c r="L29" s="64"/>
      <c r="M29" s="164"/>
      <c r="N29" s="164"/>
      <c r="P29" s="170"/>
      <c r="Q29" s="358"/>
      <c r="R29" s="357"/>
      <c r="S29" s="357"/>
      <c r="T29" s="356"/>
    </row>
    <row r="30" spans="2:45" s="162" customFormat="1">
      <c r="B30" s="127"/>
      <c r="C30" s="385"/>
      <c r="D30" s="252"/>
      <c r="E30" s="252"/>
      <c r="F30" s="252"/>
      <c r="G30" s="251"/>
      <c r="H30" s="251"/>
      <c r="J30" s="164"/>
      <c r="K30" s="64"/>
      <c r="L30" s="64"/>
      <c r="M30" s="164"/>
      <c r="N30" s="164"/>
      <c r="P30" s="170"/>
      <c r="Q30" s="357"/>
      <c r="R30" s="357"/>
      <c r="S30" s="357"/>
      <c r="T30" s="356"/>
    </row>
    <row r="31" spans="2:45" s="162" customFormat="1">
      <c r="B31" s="127"/>
      <c r="C31" s="476"/>
      <c r="D31" s="476"/>
      <c r="E31" s="476"/>
      <c r="F31" s="476"/>
      <c r="G31" s="476"/>
      <c r="H31" s="476"/>
      <c r="L31" s="164"/>
      <c r="M31" s="164"/>
      <c r="N31" s="164"/>
      <c r="Q31" s="356"/>
      <c r="R31" s="356"/>
      <c r="S31" s="356"/>
      <c r="T31" s="356"/>
    </row>
    <row r="32" spans="2:45" s="162" customFormat="1">
      <c r="B32" s="127"/>
      <c r="C32" s="127"/>
      <c r="D32" s="127"/>
      <c r="E32" s="127"/>
      <c r="F32" s="127"/>
      <c r="G32" s="205"/>
      <c r="H32" s="205"/>
      <c r="Q32" s="356"/>
      <c r="R32" s="356"/>
      <c r="S32" s="356"/>
      <c r="T32" s="356"/>
    </row>
    <row r="33" spans="2:15" s="162" customFormat="1" ht="14.45" customHeight="1">
      <c r="B33" s="127"/>
      <c r="C33" s="475"/>
      <c r="D33" s="475"/>
      <c r="E33" s="475"/>
      <c r="F33" s="475"/>
      <c r="G33" s="475"/>
      <c r="H33" s="475"/>
    </row>
    <row r="34" spans="2:15" s="162" customFormat="1">
      <c r="C34" s="211"/>
      <c r="D34" s="212"/>
      <c r="E34" s="2"/>
      <c r="F34" s="213"/>
      <c r="G34" s="214"/>
      <c r="H34" s="214"/>
    </row>
    <row r="35" spans="2:15" s="162" customFormat="1">
      <c r="C35" s="163"/>
      <c r="D35" s="171"/>
      <c r="E35" s="161"/>
      <c r="F35" s="172"/>
      <c r="G35" s="173"/>
      <c r="H35" s="173"/>
    </row>
    <row r="36" spans="2:15" s="162" customFormat="1">
      <c r="C36" s="163"/>
      <c r="D36" s="171"/>
      <c r="E36" s="161"/>
      <c r="F36" s="172"/>
      <c r="G36" s="173"/>
      <c r="H36" s="174"/>
      <c r="I36" s="164"/>
    </row>
    <row r="37" spans="2:15" s="162" customFormat="1">
      <c r="C37" s="169"/>
      <c r="D37" s="171"/>
      <c r="E37" s="161"/>
      <c r="F37" s="172"/>
      <c r="G37" s="173"/>
      <c r="H37" s="173"/>
    </row>
    <row r="38" spans="2:15" s="162" customFormat="1">
      <c r="C38" s="472"/>
      <c r="D38" s="472"/>
      <c r="E38" s="472"/>
      <c r="F38" s="472"/>
      <c r="G38" s="472"/>
      <c r="H38" s="472"/>
    </row>
    <row r="39" spans="2:15">
      <c r="K39" s="127"/>
      <c r="L39" s="127"/>
      <c r="M39" s="127"/>
      <c r="N39" s="127"/>
      <c r="O39" s="127"/>
    </row>
    <row r="40" spans="2:15">
      <c r="K40" s="127"/>
      <c r="L40" s="127"/>
      <c r="M40" s="127"/>
      <c r="N40" s="127"/>
      <c r="O40" s="127"/>
    </row>
    <row r="41" spans="2:15">
      <c r="K41" s="127"/>
      <c r="L41" s="127"/>
      <c r="M41" s="127"/>
      <c r="N41" s="127"/>
      <c r="O41" s="127"/>
    </row>
    <row r="42" spans="2:15">
      <c r="K42" s="127"/>
      <c r="L42" s="127"/>
      <c r="M42" s="127"/>
      <c r="N42" s="127"/>
      <c r="O42" s="127"/>
    </row>
  </sheetData>
  <mergeCells count="14">
    <mergeCell ref="C38:H38"/>
    <mergeCell ref="K16:L16"/>
    <mergeCell ref="E17:O17"/>
    <mergeCell ref="C8:C9"/>
    <mergeCell ref="C17:C18"/>
    <mergeCell ref="D8:D9"/>
    <mergeCell ref="D17:D18"/>
    <mergeCell ref="C33:H33"/>
    <mergeCell ref="C31:H31"/>
    <mergeCell ref="C3:E3"/>
    <mergeCell ref="F3:G3"/>
    <mergeCell ref="E8:I8"/>
    <mergeCell ref="J8:N8"/>
    <mergeCell ref="O8:S8"/>
  </mergeCells>
  <pageMargins left="0.19685039370078741" right="0.23622047244094491" top="0.39370078740157483" bottom="0.31496062992125984" header="0.31496062992125984" footer="0.31496062992125984"/>
  <pageSetup paperSize="256" scale="42" orientation="landscape" horizontalDpi="203" verticalDpi="20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V102"/>
  <sheetViews>
    <sheetView topLeftCell="A82" zoomScale="70" zoomScaleNormal="70" workbookViewId="0">
      <selection activeCell="G103" sqref="G103"/>
    </sheetView>
  </sheetViews>
  <sheetFormatPr defaultColWidth="12.140625" defaultRowHeight="15"/>
  <cols>
    <col min="1" max="1" width="12.140625" style="245"/>
    <col min="2" max="2" width="33.42578125" style="255" customWidth="1"/>
    <col min="3" max="3" width="13.28515625" style="245" customWidth="1"/>
    <col min="4" max="4" width="11.7109375" style="245" customWidth="1"/>
    <col min="5" max="5" width="13.7109375" style="245" customWidth="1"/>
    <col min="6" max="6" width="13" style="248" customWidth="1"/>
    <col min="7" max="7" width="10.28515625" style="248" customWidth="1"/>
    <col min="8" max="16384" width="12.140625" style="245"/>
  </cols>
  <sheetData>
    <row r="1" spans="1:10" ht="18.75">
      <c r="B1" s="477" t="s">
        <v>92</v>
      </c>
      <c r="C1" s="477"/>
      <c r="D1" s="477"/>
      <c r="E1" s="477"/>
      <c r="F1" s="477"/>
      <c r="G1" s="477"/>
    </row>
    <row r="3" spans="1:10" s="246" customFormat="1" ht="51">
      <c r="A3" s="468" t="s">
        <v>47</v>
      </c>
      <c r="B3" s="3" t="s">
        <v>33</v>
      </c>
      <c r="C3" s="4" t="s">
        <v>34</v>
      </c>
      <c r="D3" s="3" t="s">
        <v>35</v>
      </c>
      <c r="E3" s="5" t="s">
        <v>36</v>
      </c>
      <c r="F3" s="202" t="s">
        <v>37</v>
      </c>
      <c r="G3" s="202" t="s">
        <v>38</v>
      </c>
    </row>
    <row r="4" spans="1:10" s="1" customFormat="1" ht="27" customHeight="1">
      <c r="A4" s="468"/>
      <c r="B4" s="7" t="s">
        <v>39</v>
      </c>
      <c r="C4" s="186">
        <v>236886.84000000035</v>
      </c>
      <c r="D4" s="187"/>
      <c r="E4" s="187"/>
      <c r="F4" s="203">
        <v>4207.9719721960128</v>
      </c>
      <c r="G4" s="203">
        <v>3768.0066195542331</v>
      </c>
      <c r="H4" s="8"/>
      <c r="I4" s="9"/>
    </row>
    <row r="5" spans="1:10" s="1" customFormat="1">
      <c r="B5" s="7" t="s">
        <v>40</v>
      </c>
      <c r="C5" s="133"/>
      <c r="D5" s="133"/>
      <c r="E5" s="133"/>
      <c r="F5" s="135"/>
      <c r="G5" s="135"/>
      <c r="J5" s="9"/>
    </row>
    <row r="6" spans="1:10" s="422" customFormat="1" ht="31.5">
      <c r="A6" s="435" t="s">
        <v>52</v>
      </c>
      <c r="B6" s="436" t="s">
        <v>53</v>
      </c>
      <c r="C6" s="437">
        <v>3971.05</v>
      </c>
      <c r="D6" s="438">
        <v>151000973</v>
      </c>
      <c r="E6" s="439">
        <v>45963</v>
      </c>
      <c r="F6" s="400">
        <v>4112</v>
      </c>
      <c r="G6" s="401">
        <v>3178</v>
      </c>
      <c r="J6" s="423"/>
    </row>
    <row r="7" spans="1:10" s="422" customFormat="1" ht="18.75">
      <c r="A7" s="435" t="s">
        <v>54</v>
      </c>
      <c r="B7" s="436" t="s">
        <v>65</v>
      </c>
      <c r="C7" s="437">
        <v>2130.19</v>
      </c>
      <c r="D7" s="438">
        <v>162004607</v>
      </c>
      <c r="E7" s="439">
        <v>45964</v>
      </c>
      <c r="F7" s="400">
        <v>3726</v>
      </c>
      <c r="G7" s="401">
        <v>2389</v>
      </c>
      <c r="J7" s="423"/>
    </row>
    <row r="8" spans="1:10" s="422" customFormat="1" ht="18.75">
      <c r="A8" s="435" t="s">
        <v>54</v>
      </c>
      <c r="B8" s="436" t="s">
        <v>56</v>
      </c>
      <c r="C8" s="437">
        <v>1628.91</v>
      </c>
      <c r="D8" s="438">
        <v>162004607</v>
      </c>
      <c r="E8" s="439">
        <v>45964</v>
      </c>
      <c r="F8" s="400">
        <v>4322</v>
      </c>
      <c r="G8" s="401">
        <v>2665</v>
      </c>
      <c r="J8" s="423"/>
    </row>
    <row r="9" spans="1:10" s="422" customFormat="1" ht="31.5">
      <c r="A9" s="435" t="s">
        <v>54</v>
      </c>
      <c r="B9" s="436" t="s">
        <v>55</v>
      </c>
      <c r="C9" s="437">
        <v>2330.13</v>
      </c>
      <c r="D9" s="438">
        <v>162004610</v>
      </c>
      <c r="E9" s="439">
        <v>45965</v>
      </c>
      <c r="F9" s="400">
        <v>3771</v>
      </c>
      <c r="G9" s="401">
        <v>2617</v>
      </c>
      <c r="J9" s="423"/>
    </row>
    <row r="10" spans="1:10" s="422" customFormat="1" ht="18.75">
      <c r="A10" s="435" t="s">
        <v>54</v>
      </c>
      <c r="B10" s="436" t="s">
        <v>56</v>
      </c>
      <c r="C10" s="437">
        <v>1558.42</v>
      </c>
      <c r="D10" s="438">
        <v>162004610</v>
      </c>
      <c r="E10" s="439">
        <v>45965</v>
      </c>
      <c r="F10" s="400">
        <v>3845</v>
      </c>
      <c r="G10" s="401">
        <v>2660</v>
      </c>
      <c r="J10" s="423"/>
    </row>
    <row r="11" spans="1:10" s="422" customFormat="1" ht="18.75">
      <c r="A11" s="435" t="s">
        <v>54</v>
      </c>
      <c r="B11" s="436" t="s">
        <v>65</v>
      </c>
      <c r="C11" s="437">
        <v>1712.74</v>
      </c>
      <c r="D11" s="438">
        <v>162004617</v>
      </c>
      <c r="E11" s="439">
        <v>45966</v>
      </c>
      <c r="F11" s="400">
        <v>3715</v>
      </c>
      <c r="G11" s="401">
        <v>2636</v>
      </c>
      <c r="J11" s="423"/>
    </row>
    <row r="12" spans="1:10" s="422" customFormat="1" ht="18.75">
      <c r="A12" s="435" t="s">
        <v>54</v>
      </c>
      <c r="B12" s="436" t="s">
        <v>60</v>
      </c>
      <c r="C12" s="437">
        <v>2240.21</v>
      </c>
      <c r="D12" s="438">
        <v>162004617</v>
      </c>
      <c r="E12" s="439">
        <v>45966</v>
      </c>
      <c r="F12" s="400">
        <v>3727</v>
      </c>
      <c r="G12" s="401">
        <v>2614</v>
      </c>
      <c r="J12" s="423"/>
    </row>
    <row r="13" spans="1:10" s="422" customFormat="1" ht="18.75">
      <c r="A13" s="435" t="s">
        <v>66</v>
      </c>
      <c r="B13" s="436" t="s">
        <v>67</v>
      </c>
      <c r="C13" s="437">
        <v>2635.13</v>
      </c>
      <c r="D13" s="438">
        <v>162000592</v>
      </c>
      <c r="E13" s="439">
        <v>45966</v>
      </c>
      <c r="F13" s="400">
        <v>3881</v>
      </c>
      <c r="G13" s="401">
        <v>2689</v>
      </c>
      <c r="J13" s="423"/>
    </row>
    <row r="14" spans="1:10" s="422" customFormat="1" ht="18.75">
      <c r="A14" s="435" t="s">
        <v>66</v>
      </c>
      <c r="B14" s="436" t="s">
        <v>75</v>
      </c>
      <c r="C14" s="437">
        <v>1463.07</v>
      </c>
      <c r="D14" s="438">
        <v>162000592</v>
      </c>
      <c r="E14" s="439">
        <v>45966</v>
      </c>
      <c r="F14" s="400">
        <v>3612</v>
      </c>
      <c r="G14" s="401">
        <v>3473</v>
      </c>
      <c r="J14" s="423"/>
    </row>
    <row r="15" spans="1:10" s="422" customFormat="1" ht="18.75">
      <c r="A15" s="435" t="s">
        <v>57</v>
      </c>
      <c r="B15" s="436" t="s">
        <v>59</v>
      </c>
      <c r="C15" s="437">
        <v>452.99</v>
      </c>
      <c r="D15" s="438">
        <v>161005046</v>
      </c>
      <c r="E15" s="439">
        <v>45968</v>
      </c>
      <c r="F15" s="431">
        <v>4112.720969379724</v>
      </c>
      <c r="G15" s="401">
        <v>3554</v>
      </c>
      <c r="J15" s="423"/>
    </row>
    <row r="16" spans="1:10" s="422" customFormat="1" ht="18.75">
      <c r="A16" s="435" t="s">
        <v>57</v>
      </c>
      <c r="B16" s="436" t="s">
        <v>63</v>
      </c>
      <c r="C16" s="437">
        <v>3256.26</v>
      </c>
      <c r="D16" s="438">
        <v>161005046</v>
      </c>
      <c r="E16" s="439">
        <v>45968</v>
      </c>
      <c r="F16" s="402">
        <v>4150</v>
      </c>
      <c r="G16" s="401">
        <v>3256</v>
      </c>
      <c r="J16" s="423"/>
    </row>
    <row r="17" spans="1:10" s="422" customFormat="1" ht="18.75">
      <c r="A17" s="435" t="s">
        <v>54</v>
      </c>
      <c r="B17" s="436" t="s">
        <v>65</v>
      </c>
      <c r="C17" s="437">
        <v>1607.22</v>
      </c>
      <c r="D17" s="438">
        <v>162004623</v>
      </c>
      <c r="E17" s="439">
        <v>45968</v>
      </c>
      <c r="F17" s="400">
        <v>3723</v>
      </c>
      <c r="G17" s="401">
        <v>3514</v>
      </c>
      <c r="J17" s="423"/>
    </row>
    <row r="18" spans="1:10" s="422" customFormat="1" ht="18.75">
      <c r="A18" s="435" t="s">
        <v>54</v>
      </c>
      <c r="B18" s="436" t="s">
        <v>60</v>
      </c>
      <c r="C18" s="437">
        <v>2287.33</v>
      </c>
      <c r="D18" s="438">
        <v>162004623</v>
      </c>
      <c r="E18" s="439">
        <v>45968</v>
      </c>
      <c r="F18" s="400">
        <v>3801</v>
      </c>
      <c r="G18" s="401">
        <v>2641</v>
      </c>
      <c r="J18" s="423"/>
    </row>
    <row r="19" spans="1:10" s="422" customFormat="1" ht="18.75">
      <c r="A19" s="435" t="s">
        <v>54</v>
      </c>
      <c r="B19" s="440" t="s">
        <v>65</v>
      </c>
      <c r="C19" s="437">
        <v>2514.4899999999998</v>
      </c>
      <c r="D19" s="438">
        <v>162004624</v>
      </c>
      <c r="E19" s="439">
        <v>45968</v>
      </c>
      <c r="F19" s="400">
        <v>3753</v>
      </c>
      <c r="G19" s="401">
        <v>2628</v>
      </c>
      <c r="J19" s="423"/>
    </row>
    <row r="20" spans="1:10" s="422" customFormat="1" ht="18.75">
      <c r="A20" s="435" t="s">
        <v>54</v>
      </c>
      <c r="B20" s="436" t="s">
        <v>60</v>
      </c>
      <c r="C20" s="437">
        <v>1348.66</v>
      </c>
      <c r="D20" s="438">
        <v>162004624</v>
      </c>
      <c r="E20" s="439">
        <v>45968</v>
      </c>
      <c r="F20" s="400">
        <v>4006</v>
      </c>
      <c r="G20" s="401">
        <v>2536</v>
      </c>
      <c r="J20" s="423"/>
    </row>
    <row r="21" spans="1:10" s="422" customFormat="1" ht="31.5">
      <c r="A21" s="435" t="s">
        <v>54</v>
      </c>
      <c r="B21" s="436" t="s">
        <v>55</v>
      </c>
      <c r="C21" s="437">
        <v>2337.35</v>
      </c>
      <c r="D21" s="438">
        <v>162004626</v>
      </c>
      <c r="E21" s="439">
        <v>45969</v>
      </c>
      <c r="F21" s="400">
        <v>3750</v>
      </c>
      <c r="G21" s="401">
        <v>2644</v>
      </c>
      <c r="J21" s="423"/>
    </row>
    <row r="22" spans="1:10" s="422" customFormat="1" ht="18.75">
      <c r="A22" s="435" t="s">
        <v>54</v>
      </c>
      <c r="B22" s="436" t="s">
        <v>56</v>
      </c>
      <c r="C22" s="437">
        <v>1592.75</v>
      </c>
      <c r="D22" s="438">
        <v>162004626</v>
      </c>
      <c r="E22" s="439">
        <v>45969</v>
      </c>
      <c r="F22" s="400">
        <v>3771</v>
      </c>
      <c r="G22" s="401">
        <v>2585</v>
      </c>
      <c r="J22" s="423"/>
    </row>
    <row r="23" spans="1:10" s="422" customFormat="1" ht="18.75">
      <c r="A23" s="435" t="s">
        <v>72</v>
      </c>
      <c r="B23" s="436" t="s">
        <v>74</v>
      </c>
      <c r="C23" s="437">
        <v>3935.65</v>
      </c>
      <c r="D23" s="438">
        <v>151001485</v>
      </c>
      <c r="E23" s="439">
        <v>45970</v>
      </c>
      <c r="F23" s="400">
        <v>3423</v>
      </c>
      <c r="G23" s="401">
        <v>3095</v>
      </c>
      <c r="J23" s="423"/>
    </row>
    <row r="24" spans="1:10" s="422" customFormat="1" ht="31.5">
      <c r="A24" s="435" t="s">
        <v>54</v>
      </c>
      <c r="B24" s="436" t="s">
        <v>55</v>
      </c>
      <c r="C24" s="437">
        <v>2467.12</v>
      </c>
      <c r="D24" s="438">
        <v>162004628</v>
      </c>
      <c r="E24" s="439">
        <v>45666</v>
      </c>
      <c r="F24" s="400">
        <v>3745</v>
      </c>
      <c r="G24" s="401">
        <v>2798</v>
      </c>
      <c r="J24" s="423"/>
    </row>
    <row r="25" spans="1:10" s="422" customFormat="1" ht="18.75">
      <c r="A25" s="435" t="s">
        <v>54</v>
      </c>
      <c r="B25" s="436" t="s">
        <v>60</v>
      </c>
      <c r="C25" s="437">
        <v>1364.68</v>
      </c>
      <c r="D25" s="438">
        <v>162004628</v>
      </c>
      <c r="E25" s="439">
        <v>45666</v>
      </c>
      <c r="F25" s="400">
        <v>4027</v>
      </c>
      <c r="G25" s="401">
        <v>2746</v>
      </c>
      <c r="J25" s="423"/>
    </row>
    <row r="26" spans="1:10" s="422" customFormat="1" ht="31.5">
      <c r="A26" s="435" t="s">
        <v>54</v>
      </c>
      <c r="B26" s="436" t="s">
        <v>55</v>
      </c>
      <c r="C26" s="437">
        <v>1983.92</v>
      </c>
      <c r="D26" s="438">
        <v>162004631</v>
      </c>
      <c r="E26" s="439">
        <v>45970</v>
      </c>
      <c r="F26" s="400">
        <v>3487</v>
      </c>
      <c r="G26" s="401">
        <v>2012</v>
      </c>
      <c r="J26" s="423"/>
    </row>
    <row r="27" spans="1:10" s="422" customFormat="1" ht="18.75">
      <c r="A27" s="435" t="s">
        <v>54</v>
      </c>
      <c r="B27" s="436" t="s">
        <v>60</v>
      </c>
      <c r="C27" s="437">
        <v>1918.98</v>
      </c>
      <c r="D27" s="438">
        <v>162004631</v>
      </c>
      <c r="E27" s="439">
        <v>45970</v>
      </c>
      <c r="F27" s="400">
        <v>4052</v>
      </c>
      <c r="G27" s="401">
        <v>2117</v>
      </c>
      <c r="J27" s="423"/>
    </row>
    <row r="28" spans="1:10" s="422" customFormat="1" ht="31.5">
      <c r="A28" s="435" t="s">
        <v>54</v>
      </c>
      <c r="B28" s="436" t="s">
        <v>55</v>
      </c>
      <c r="C28" s="437">
        <v>2296.7800000000002</v>
      </c>
      <c r="D28" s="438">
        <v>162004635</v>
      </c>
      <c r="E28" s="439">
        <v>45972</v>
      </c>
      <c r="F28" s="400">
        <v>3735</v>
      </c>
      <c r="G28" s="401">
        <v>2694</v>
      </c>
      <c r="J28" s="423"/>
    </row>
    <row r="29" spans="1:10" s="422" customFormat="1" ht="18.75">
      <c r="A29" s="435" t="s">
        <v>54</v>
      </c>
      <c r="B29" s="436" t="s">
        <v>56</v>
      </c>
      <c r="C29" s="437">
        <v>1464.12</v>
      </c>
      <c r="D29" s="438">
        <v>162004635</v>
      </c>
      <c r="E29" s="439">
        <v>45972</v>
      </c>
      <c r="F29" s="400">
        <v>4113</v>
      </c>
      <c r="G29" s="401">
        <v>3271</v>
      </c>
      <c r="J29" s="423"/>
    </row>
    <row r="30" spans="1:10" s="422" customFormat="1" ht="18.75">
      <c r="A30" s="435" t="s">
        <v>68</v>
      </c>
      <c r="B30" s="436" t="s">
        <v>69</v>
      </c>
      <c r="C30" s="437">
        <v>62.45</v>
      </c>
      <c r="D30" s="438">
        <v>151000179</v>
      </c>
      <c r="E30" s="439">
        <v>45912</v>
      </c>
      <c r="F30" s="400">
        <v>3477</v>
      </c>
      <c r="G30" s="401">
        <v>2392</v>
      </c>
      <c r="J30" s="423"/>
    </row>
    <row r="31" spans="1:10" s="422" customFormat="1" ht="18.75">
      <c r="A31" s="435" t="s">
        <v>54</v>
      </c>
      <c r="B31" s="436" t="s">
        <v>60</v>
      </c>
      <c r="C31" s="437">
        <v>2025.9</v>
      </c>
      <c r="D31" s="438">
        <v>162004639</v>
      </c>
      <c r="E31" s="439">
        <v>45973</v>
      </c>
      <c r="F31" s="400">
        <v>4011</v>
      </c>
      <c r="G31" s="401">
        <v>2882</v>
      </c>
      <c r="J31" s="423"/>
    </row>
    <row r="32" spans="1:10" s="422" customFormat="1" ht="18.75">
      <c r="A32" s="435" t="s">
        <v>54</v>
      </c>
      <c r="B32" s="436" t="s">
        <v>56</v>
      </c>
      <c r="C32" s="437">
        <v>2063.92</v>
      </c>
      <c r="D32" s="438">
        <v>162004639</v>
      </c>
      <c r="E32" s="439">
        <v>45973</v>
      </c>
      <c r="F32" s="400">
        <v>4324</v>
      </c>
      <c r="G32" s="401">
        <v>2398</v>
      </c>
      <c r="J32" s="423"/>
    </row>
    <row r="33" spans="1:10" s="422" customFormat="1" ht="18.75">
      <c r="A33" s="435" t="s">
        <v>54</v>
      </c>
      <c r="B33" s="436" t="s">
        <v>65</v>
      </c>
      <c r="C33" s="437">
        <v>2817.78</v>
      </c>
      <c r="D33" s="438">
        <v>162004641</v>
      </c>
      <c r="E33" s="439">
        <v>45974</v>
      </c>
      <c r="F33" s="400">
        <v>3721</v>
      </c>
      <c r="G33" s="401">
        <v>2531</v>
      </c>
      <c r="J33" s="423"/>
    </row>
    <row r="34" spans="1:10" s="422" customFormat="1" ht="18.75">
      <c r="A34" s="435" t="s">
        <v>54</v>
      </c>
      <c r="B34" s="436" t="s">
        <v>60</v>
      </c>
      <c r="C34" s="437">
        <v>1440.18</v>
      </c>
      <c r="D34" s="438">
        <v>162004641</v>
      </c>
      <c r="E34" s="439">
        <v>45974</v>
      </c>
      <c r="F34" s="400">
        <v>4057</v>
      </c>
      <c r="G34" s="401">
        <v>2709</v>
      </c>
      <c r="J34" s="423"/>
    </row>
    <row r="35" spans="1:10" s="422" customFormat="1" ht="18.75">
      <c r="A35" s="435" t="s">
        <v>72</v>
      </c>
      <c r="B35" s="436" t="s">
        <v>71</v>
      </c>
      <c r="C35" s="437">
        <v>3928.61</v>
      </c>
      <c r="D35" s="438">
        <v>161016530</v>
      </c>
      <c r="E35" s="439">
        <v>45974</v>
      </c>
      <c r="F35" s="431">
        <v>4450</v>
      </c>
      <c r="G35" s="401">
        <v>3467</v>
      </c>
      <c r="J35" s="423"/>
    </row>
    <row r="36" spans="1:10" s="422" customFormat="1" ht="31.5">
      <c r="A36" s="435" t="s">
        <v>54</v>
      </c>
      <c r="B36" s="436" t="s">
        <v>55</v>
      </c>
      <c r="C36" s="437">
        <v>2077.84</v>
      </c>
      <c r="D36" s="438">
        <v>162004646</v>
      </c>
      <c r="E36" s="439">
        <v>45975</v>
      </c>
      <c r="F36" s="432">
        <v>3798</v>
      </c>
      <c r="G36" s="401">
        <v>2702</v>
      </c>
      <c r="J36" s="423"/>
    </row>
    <row r="37" spans="1:10" s="422" customFormat="1" ht="18.75">
      <c r="A37" s="435" t="s">
        <v>54</v>
      </c>
      <c r="B37" s="436" t="s">
        <v>56</v>
      </c>
      <c r="C37" s="437">
        <v>1919.33</v>
      </c>
      <c r="D37" s="438">
        <v>162004646</v>
      </c>
      <c r="E37" s="439">
        <v>45975</v>
      </c>
      <c r="F37" s="432">
        <v>4363</v>
      </c>
      <c r="G37" s="401">
        <v>2950</v>
      </c>
      <c r="J37" s="423"/>
    </row>
    <row r="38" spans="1:10" s="422" customFormat="1" ht="31.5">
      <c r="A38" s="435" t="s">
        <v>54</v>
      </c>
      <c r="B38" s="436" t="s">
        <v>55</v>
      </c>
      <c r="C38" s="437">
        <v>2504.9</v>
      </c>
      <c r="D38" s="438">
        <v>162004648</v>
      </c>
      <c r="E38" s="439">
        <v>45976</v>
      </c>
      <c r="F38" s="431">
        <v>3771.2019378628911</v>
      </c>
      <c r="G38" s="401">
        <v>2619</v>
      </c>
      <c r="J38" s="423"/>
    </row>
    <row r="39" spans="1:10" s="422" customFormat="1" ht="18.75">
      <c r="A39" s="435" t="s">
        <v>54</v>
      </c>
      <c r="B39" s="436" t="s">
        <v>56</v>
      </c>
      <c r="C39" s="437">
        <v>1639.14</v>
      </c>
      <c r="D39" s="438">
        <v>162004648</v>
      </c>
      <c r="E39" s="439">
        <v>45976</v>
      </c>
      <c r="F39" s="431">
        <v>4450</v>
      </c>
      <c r="G39" s="401">
        <v>2665</v>
      </c>
      <c r="J39" s="423"/>
    </row>
    <row r="40" spans="1:10" s="422" customFormat="1" ht="31.5">
      <c r="A40" s="435" t="s">
        <v>52</v>
      </c>
      <c r="B40" s="436" t="s">
        <v>53</v>
      </c>
      <c r="C40" s="437">
        <v>3847</v>
      </c>
      <c r="D40" s="438">
        <v>161006007</v>
      </c>
      <c r="E40" s="439">
        <v>45976</v>
      </c>
      <c r="F40" s="432">
        <v>4098</v>
      </c>
      <c r="G40" s="401">
        <v>3073</v>
      </c>
      <c r="J40" s="423"/>
    </row>
    <row r="41" spans="1:10" s="422" customFormat="1" ht="18.75">
      <c r="A41" s="435" t="s">
        <v>57</v>
      </c>
      <c r="B41" s="436" t="s">
        <v>58</v>
      </c>
      <c r="C41" s="437">
        <v>3148.58</v>
      </c>
      <c r="D41" s="438">
        <v>151000290</v>
      </c>
      <c r="E41" s="439">
        <v>45977</v>
      </c>
      <c r="F41" s="431">
        <v>4450</v>
      </c>
      <c r="G41" s="401">
        <v>3304</v>
      </c>
      <c r="J41" s="423"/>
    </row>
    <row r="42" spans="1:10" s="422" customFormat="1" ht="18.75">
      <c r="A42" s="435" t="s">
        <v>57</v>
      </c>
      <c r="B42" s="436" t="s">
        <v>59</v>
      </c>
      <c r="C42" s="437">
        <v>730.76</v>
      </c>
      <c r="D42" s="438">
        <v>151000290</v>
      </c>
      <c r="E42" s="439">
        <v>45977</v>
      </c>
      <c r="F42" s="431">
        <v>4112.720969379724</v>
      </c>
      <c r="G42" s="401">
        <v>3355</v>
      </c>
      <c r="J42" s="423"/>
    </row>
    <row r="43" spans="1:10" s="422" customFormat="1" ht="18.75">
      <c r="A43" s="435" t="s">
        <v>72</v>
      </c>
      <c r="B43" s="436" t="s">
        <v>71</v>
      </c>
      <c r="C43" s="437">
        <v>4003.01</v>
      </c>
      <c r="D43" s="438">
        <v>161016537</v>
      </c>
      <c r="E43" s="441">
        <v>45978</v>
      </c>
      <c r="F43" s="431">
        <v>3550</v>
      </c>
      <c r="G43" s="401">
        <v>3617</v>
      </c>
      <c r="J43" s="423"/>
    </row>
    <row r="44" spans="1:10" s="422" customFormat="1" ht="18.75">
      <c r="A44" s="435" t="s">
        <v>66</v>
      </c>
      <c r="B44" s="436" t="s">
        <v>67</v>
      </c>
      <c r="C44" s="437">
        <v>174.79</v>
      </c>
      <c r="D44" s="438">
        <v>142000232</v>
      </c>
      <c r="E44" s="441">
        <v>45978</v>
      </c>
      <c r="F44" s="432">
        <v>3628</v>
      </c>
      <c r="G44" s="401">
        <v>2612</v>
      </c>
      <c r="J44" s="423"/>
    </row>
    <row r="45" spans="1:10" s="422" customFormat="1" ht="18.75">
      <c r="A45" s="435" t="s">
        <v>66</v>
      </c>
      <c r="B45" s="436" t="s">
        <v>75</v>
      </c>
      <c r="C45" s="437">
        <v>3807.09</v>
      </c>
      <c r="D45" s="438">
        <v>142000232</v>
      </c>
      <c r="E45" s="441">
        <v>45978</v>
      </c>
      <c r="F45" s="432">
        <v>4020</v>
      </c>
      <c r="G45" s="401">
        <v>2556</v>
      </c>
      <c r="J45" s="423"/>
    </row>
    <row r="46" spans="1:10" s="422" customFormat="1" ht="31.5">
      <c r="A46" s="435" t="s">
        <v>54</v>
      </c>
      <c r="B46" s="436" t="s">
        <v>55</v>
      </c>
      <c r="C46" s="437">
        <v>2101.85</v>
      </c>
      <c r="D46" s="438">
        <v>162004655</v>
      </c>
      <c r="E46" s="441">
        <v>45979</v>
      </c>
      <c r="F46" s="431">
        <v>3771.2019378628911</v>
      </c>
      <c r="G46" s="401">
        <v>2839</v>
      </c>
      <c r="J46" s="423"/>
    </row>
    <row r="47" spans="1:10" s="422" customFormat="1" ht="18.75">
      <c r="A47" s="435" t="s">
        <v>54</v>
      </c>
      <c r="B47" s="436" t="s">
        <v>56</v>
      </c>
      <c r="C47" s="437">
        <v>2002.25</v>
      </c>
      <c r="D47" s="438">
        <v>162004655</v>
      </c>
      <c r="E47" s="441">
        <v>45979</v>
      </c>
      <c r="F47" s="431">
        <v>4450</v>
      </c>
      <c r="G47" s="401">
        <v>2988</v>
      </c>
      <c r="J47" s="423"/>
    </row>
    <row r="48" spans="1:10" s="422" customFormat="1" ht="31.5">
      <c r="A48" s="435" t="s">
        <v>54</v>
      </c>
      <c r="B48" s="436" t="s">
        <v>55</v>
      </c>
      <c r="C48" s="437">
        <v>2708.63</v>
      </c>
      <c r="D48" s="438">
        <v>162004663</v>
      </c>
      <c r="E48" s="441">
        <v>45981</v>
      </c>
      <c r="F48" s="431">
        <v>3771.2019378628911</v>
      </c>
      <c r="G48" s="426">
        <v>3596</v>
      </c>
      <c r="J48" s="423"/>
    </row>
    <row r="49" spans="1:10" s="422" customFormat="1" ht="18.75">
      <c r="A49" s="435" t="s">
        <v>54</v>
      </c>
      <c r="B49" s="436" t="s">
        <v>60</v>
      </c>
      <c r="C49" s="437">
        <v>1175.18</v>
      </c>
      <c r="D49" s="438">
        <v>162004663</v>
      </c>
      <c r="E49" s="441">
        <v>45981</v>
      </c>
      <c r="F49" s="431">
        <v>4150</v>
      </c>
      <c r="G49" s="426">
        <v>2568.5790310520301</v>
      </c>
      <c r="J49" s="423"/>
    </row>
    <row r="50" spans="1:10" s="422" customFormat="1" ht="18.75">
      <c r="A50" s="435" t="s">
        <v>72</v>
      </c>
      <c r="B50" s="436" t="s">
        <v>74</v>
      </c>
      <c r="C50" s="437">
        <v>4029.3</v>
      </c>
      <c r="D50" s="438">
        <v>151001502</v>
      </c>
      <c r="E50" s="442" t="s">
        <v>100</v>
      </c>
      <c r="F50" s="431">
        <v>3550</v>
      </c>
      <c r="G50" s="426">
        <v>3589.8340899610234</v>
      </c>
      <c r="J50" s="423"/>
    </row>
    <row r="51" spans="1:10" s="422" customFormat="1" ht="31.5">
      <c r="A51" s="435" t="s">
        <v>54</v>
      </c>
      <c r="B51" s="436" t="s">
        <v>55</v>
      </c>
      <c r="C51" s="437">
        <v>1676.96</v>
      </c>
      <c r="D51" s="438">
        <v>162004669</v>
      </c>
      <c r="E51" s="442" t="s">
        <v>100</v>
      </c>
      <c r="F51" s="431">
        <v>3771.2019378628911</v>
      </c>
      <c r="G51" s="426">
        <v>3596</v>
      </c>
      <c r="J51" s="423"/>
    </row>
    <row r="52" spans="1:10" s="422" customFormat="1" ht="18.75">
      <c r="A52" s="435" t="s">
        <v>54</v>
      </c>
      <c r="B52" s="436" t="s">
        <v>60</v>
      </c>
      <c r="C52" s="437">
        <v>2324.21</v>
      </c>
      <c r="D52" s="438">
        <v>162004669</v>
      </c>
      <c r="E52" s="442" t="s">
        <v>100</v>
      </c>
      <c r="F52" s="431">
        <v>4150</v>
      </c>
      <c r="G52" s="426">
        <v>3165.967678810021</v>
      </c>
      <c r="J52" s="423"/>
    </row>
    <row r="53" spans="1:10" s="422" customFormat="1" ht="18.75">
      <c r="A53" s="435" t="s">
        <v>72</v>
      </c>
      <c r="B53" s="436" t="s">
        <v>74</v>
      </c>
      <c r="C53" s="437">
        <v>3900.45</v>
      </c>
      <c r="D53" s="438">
        <v>161016543</v>
      </c>
      <c r="E53" s="442" t="s">
        <v>99</v>
      </c>
      <c r="F53" s="431">
        <v>3550</v>
      </c>
      <c r="G53" s="426">
        <v>2720.2698934120572</v>
      </c>
      <c r="J53" s="423"/>
    </row>
    <row r="54" spans="1:10" s="422" customFormat="1" ht="18.75">
      <c r="A54" s="435" t="s">
        <v>54</v>
      </c>
      <c r="B54" s="436" t="s">
        <v>65</v>
      </c>
      <c r="C54" s="437">
        <v>1604.04</v>
      </c>
      <c r="D54" s="438">
        <v>162004674</v>
      </c>
      <c r="E54" s="442" t="s">
        <v>99</v>
      </c>
      <c r="F54" s="431">
        <v>3850</v>
      </c>
      <c r="G54" s="426">
        <v>2855.8055209394156</v>
      </c>
      <c r="J54" s="423"/>
    </row>
    <row r="55" spans="1:10" s="422" customFormat="1" ht="18.75">
      <c r="A55" s="435" t="s">
        <v>54</v>
      </c>
      <c r="B55" s="436" t="s">
        <v>60</v>
      </c>
      <c r="C55" s="437">
        <v>2306.94</v>
      </c>
      <c r="D55" s="438">
        <v>162004674</v>
      </c>
      <c r="E55" s="442" t="s">
        <v>99</v>
      </c>
      <c r="F55" s="431">
        <v>4150</v>
      </c>
      <c r="G55" s="426">
        <v>2432.9982861160292</v>
      </c>
      <c r="J55" s="423"/>
    </row>
    <row r="56" spans="1:10" s="422" customFormat="1" ht="31.5">
      <c r="A56" s="435" t="s">
        <v>54</v>
      </c>
      <c r="B56" s="436" t="s">
        <v>55</v>
      </c>
      <c r="C56" s="437">
        <v>2665.38</v>
      </c>
      <c r="D56" s="438">
        <v>162004675</v>
      </c>
      <c r="E56" s="442" t="s">
        <v>101</v>
      </c>
      <c r="F56" s="431">
        <v>3771.2019378628911</v>
      </c>
      <c r="G56" s="426">
        <v>3596</v>
      </c>
      <c r="J56" s="423"/>
    </row>
    <row r="57" spans="1:10" s="422" customFormat="1" ht="18.75">
      <c r="A57" s="435" t="s">
        <v>54</v>
      </c>
      <c r="B57" s="436" t="s">
        <v>60</v>
      </c>
      <c r="C57" s="437">
        <v>1310.9</v>
      </c>
      <c r="D57" s="438">
        <v>162004675</v>
      </c>
      <c r="E57" s="442" t="s">
        <v>101</v>
      </c>
      <c r="F57" s="431">
        <v>4150</v>
      </c>
      <c r="G57" s="426">
        <v>2281.0308129675809</v>
      </c>
      <c r="J57" s="423"/>
    </row>
    <row r="58" spans="1:10" s="422" customFormat="1" ht="31.5">
      <c r="A58" s="435" t="s">
        <v>52</v>
      </c>
      <c r="B58" s="436" t="s">
        <v>53</v>
      </c>
      <c r="C58" s="437">
        <v>3869.67</v>
      </c>
      <c r="D58" s="438">
        <v>161006013</v>
      </c>
      <c r="E58" s="442">
        <v>45985</v>
      </c>
      <c r="F58" s="431">
        <v>4150</v>
      </c>
      <c r="G58" s="426">
        <v>2900.4014714330319</v>
      </c>
      <c r="J58" s="423"/>
    </row>
    <row r="59" spans="1:10" s="422" customFormat="1" ht="18.75">
      <c r="A59" s="435" t="s">
        <v>57</v>
      </c>
      <c r="B59" s="436" t="s">
        <v>59</v>
      </c>
      <c r="C59" s="437">
        <v>1003.92</v>
      </c>
      <c r="D59" s="438">
        <v>151000295</v>
      </c>
      <c r="E59" s="442">
        <v>45985</v>
      </c>
      <c r="F59" s="431">
        <v>4112.720969379724</v>
      </c>
      <c r="G59" s="426">
        <v>3897.471284184257</v>
      </c>
      <c r="J59" s="423"/>
    </row>
    <row r="60" spans="1:10" s="422" customFormat="1" ht="18.75">
      <c r="A60" s="435" t="s">
        <v>57</v>
      </c>
      <c r="B60" s="436" t="s">
        <v>63</v>
      </c>
      <c r="C60" s="437">
        <v>2909.44</v>
      </c>
      <c r="D60" s="438">
        <v>151000295</v>
      </c>
      <c r="E60" s="442">
        <v>45985</v>
      </c>
      <c r="F60" s="431">
        <v>4150</v>
      </c>
      <c r="G60" s="426">
        <v>3835.7640003102697</v>
      </c>
      <c r="J60" s="423"/>
    </row>
    <row r="61" spans="1:10" s="422" customFormat="1" ht="31.5">
      <c r="A61" s="435" t="s">
        <v>54</v>
      </c>
      <c r="B61" s="436" t="s">
        <v>55</v>
      </c>
      <c r="C61" s="437">
        <v>2207.2600000000002</v>
      </c>
      <c r="D61" s="438">
        <v>162004676</v>
      </c>
      <c r="E61" s="442">
        <v>45985</v>
      </c>
      <c r="F61" s="431">
        <v>3771.2019378628911</v>
      </c>
      <c r="G61" s="426">
        <v>3596</v>
      </c>
      <c r="J61" s="423"/>
    </row>
    <row r="62" spans="1:10" s="422" customFormat="1" ht="18.75">
      <c r="A62" s="435" t="s">
        <v>54</v>
      </c>
      <c r="B62" s="436" t="s">
        <v>56</v>
      </c>
      <c r="C62" s="437">
        <v>1710.24</v>
      </c>
      <c r="D62" s="438">
        <v>162004676</v>
      </c>
      <c r="E62" s="442">
        <v>45985</v>
      </c>
      <c r="F62" s="431">
        <v>4450</v>
      </c>
      <c r="G62" s="426">
        <v>2861.9081578617665</v>
      </c>
      <c r="J62" s="423"/>
    </row>
    <row r="63" spans="1:10" s="422" customFormat="1" ht="31.5">
      <c r="A63" s="435" t="s">
        <v>54</v>
      </c>
      <c r="B63" s="436" t="s">
        <v>55</v>
      </c>
      <c r="C63" s="437">
        <v>2269.84</v>
      </c>
      <c r="D63" s="438">
        <v>162004680</v>
      </c>
      <c r="E63" s="442">
        <v>45986</v>
      </c>
      <c r="F63" s="431">
        <v>3771.2019378628911</v>
      </c>
      <c r="G63" s="426">
        <v>3596</v>
      </c>
      <c r="J63" s="423"/>
    </row>
    <row r="64" spans="1:10" s="422" customFormat="1" ht="18.75">
      <c r="A64" s="435" t="s">
        <v>54</v>
      </c>
      <c r="B64" s="436" t="s">
        <v>56</v>
      </c>
      <c r="C64" s="437">
        <v>1466.72</v>
      </c>
      <c r="D64" s="438">
        <v>162004680</v>
      </c>
      <c r="E64" s="442">
        <v>45986</v>
      </c>
      <c r="F64" s="431">
        <v>4450</v>
      </c>
      <c r="G64" s="426">
        <v>3218.4076828350408</v>
      </c>
      <c r="J64" s="423"/>
    </row>
    <row r="65" spans="1:10" s="422" customFormat="1" ht="31.5">
      <c r="A65" s="435" t="s">
        <v>52</v>
      </c>
      <c r="B65" s="436" t="s">
        <v>53</v>
      </c>
      <c r="C65" s="437">
        <v>3881.35</v>
      </c>
      <c r="D65" s="438">
        <v>161006014</v>
      </c>
      <c r="E65" s="442">
        <v>45987</v>
      </c>
      <c r="F65" s="431">
        <v>4150</v>
      </c>
      <c r="G65" s="426">
        <v>3496.0144377468305</v>
      </c>
      <c r="J65" s="423"/>
    </row>
    <row r="66" spans="1:10" s="422" customFormat="1" ht="31.5">
      <c r="A66" s="435" t="s">
        <v>54</v>
      </c>
      <c r="B66" s="436" t="s">
        <v>55</v>
      </c>
      <c r="C66" s="437">
        <v>2667.48</v>
      </c>
      <c r="D66" s="438">
        <v>162004683</v>
      </c>
      <c r="E66" s="442">
        <v>45987</v>
      </c>
      <c r="F66" s="431">
        <v>3771.2019378628911</v>
      </c>
      <c r="G66" s="426">
        <v>3596</v>
      </c>
      <c r="J66" s="423"/>
    </row>
    <row r="67" spans="1:10" s="422" customFormat="1" ht="18.75">
      <c r="A67" s="435" t="s">
        <v>54</v>
      </c>
      <c r="B67" s="436" t="s">
        <v>56</v>
      </c>
      <c r="C67" s="437">
        <v>1238.52</v>
      </c>
      <c r="D67" s="438">
        <v>162004683</v>
      </c>
      <c r="E67" s="442">
        <v>45987</v>
      </c>
      <c r="F67" s="431">
        <v>4450</v>
      </c>
      <c r="G67" s="426">
        <v>2783.4582342342346</v>
      </c>
      <c r="J67" s="423"/>
    </row>
    <row r="68" spans="1:10" s="422" customFormat="1" ht="18.75">
      <c r="A68" s="435" t="s">
        <v>54</v>
      </c>
      <c r="B68" s="436" t="s">
        <v>65</v>
      </c>
      <c r="C68" s="437">
        <v>2184.92</v>
      </c>
      <c r="D68" s="438">
        <v>162004682</v>
      </c>
      <c r="E68" s="442">
        <v>45986</v>
      </c>
      <c r="F68" s="431">
        <v>3850</v>
      </c>
      <c r="G68" s="426">
        <v>2552.7866832762379</v>
      </c>
      <c r="J68" s="423"/>
    </row>
    <row r="69" spans="1:10" s="422" customFormat="1" ht="18.75">
      <c r="A69" s="435" t="s">
        <v>54</v>
      </c>
      <c r="B69" s="436" t="s">
        <v>60</v>
      </c>
      <c r="C69" s="437">
        <v>1485.56</v>
      </c>
      <c r="D69" s="438">
        <v>162004682</v>
      </c>
      <c r="E69" s="442">
        <v>45986</v>
      </c>
      <c r="F69" s="431">
        <v>4150</v>
      </c>
      <c r="G69" s="426">
        <v>2281.0308129675809</v>
      </c>
      <c r="J69" s="423"/>
    </row>
    <row r="70" spans="1:10" s="422" customFormat="1" ht="18.75">
      <c r="A70" s="435" t="s">
        <v>64</v>
      </c>
      <c r="B70" s="436" t="s">
        <v>94</v>
      </c>
      <c r="C70" s="437">
        <v>3976.8</v>
      </c>
      <c r="D70" s="438">
        <v>151000005</v>
      </c>
      <c r="E70" s="442">
        <v>45987</v>
      </c>
      <c r="F70" s="431">
        <v>4150</v>
      </c>
      <c r="G70" s="426">
        <v>3182.7470152792412</v>
      </c>
      <c r="J70" s="423"/>
    </row>
    <row r="71" spans="1:10" s="422" customFormat="1" ht="31.5">
      <c r="A71" s="435" t="s">
        <v>54</v>
      </c>
      <c r="B71" s="436" t="s">
        <v>55</v>
      </c>
      <c r="C71" s="437">
        <v>2697.72</v>
      </c>
      <c r="D71" s="438">
        <v>162004689</v>
      </c>
      <c r="E71" s="442">
        <v>45988</v>
      </c>
      <c r="F71" s="431">
        <v>3771.2019378628911</v>
      </c>
      <c r="G71" s="426">
        <v>3596</v>
      </c>
      <c r="J71" s="423"/>
    </row>
    <row r="72" spans="1:10" s="422" customFormat="1" ht="18.75">
      <c r="A72" s="435" t="s">
        <v>54</v>
      </c>
      <c r="B72" s="436" t="s">
        <v>60</v>
      </c>
      <c r="C72" s="437">
        <v>1169</v>
      </c>
      <c r="D72" s="438">
        <v>162004689</v>
      </c>
      <c r="E72" s="442">
        <v>45988</v>
      </c>
      <c r="F72" s="431">
        <v>4150</v>
      </c>
      <c r="G72" s="426">
        <v>2522.6464738154614</v>
      </c>
      <c r="J72" s="423"/>
    </row>
    <row r="73" spans="1:10" s="422" customFormat="1" ht="18.75">
      <c r="A73" s="435" t="s">
        <v>64</v>
      </c>
      <c r="B73" s="436" t="s">
        <v>94</v>
      </c>
      <c r="C73" s="437">
        <v>4081.18</v>
      </c>
      <c r="D73" s="438">
        <v>151000006</v>
      </c>
      <c r="E73" s="442" t="s">
        <v>102</v>
      </c>
      <c r="F73" s="431">
        <v>4150</v>
      </c>
      <c r="G73" s="426">
        <v>3182.7470152792412</v>
      </c>
      <c r="J73" s="423"/>
    </row>
    <row r="74" spans="1:10" s="422" customFormat="1" ht="18.75">
      <c r="A74" s="435" t="s">
        <v>54</v>
      </c>
      <c r="B74" s="436" t="s">
        <v>65</v>
      </c>
      <c r="C74" s="437">
        <v>1554.51</v>
      </c>
      <c r="D74" s="438">
        <v>162004693</v>
      </c>
      <c r="E74" s="442" t="s">
        <v>96</v>
      </c>
      <c r="F74" s="431">
        <v>3850</v>
      </c>
      <c r="G74" s="426">
        <v>2552.7866832762379</v>
      </c>
      <c r="J74" s="423"/>
    </row>
    <row r="75" spans="1:10" s="422" customFormat="1" ht="18.75">
      <c r="A75" s="435" t="s">
        <v>54</v>
      </c>
      <c r="B75" s="436" t="s">
        <v>60</v>
      </c>
      <c r="C75" s="437">
        <v>2339.0100000000002</v>
      </c>
      <c r="D75" s="438">
        <v>162004693</v>
      </c>
      <c r="E75" s="442" t="s">
        <v>96</v>
      </c>
      <c r="F75" s="431">
        <v>4150</v>
      </c>
      <c r="G75" s="426">
        <v>2460.0053765586035</v>
      </c>
      <c r="J75" s="423"/>
    </row>
    <row r="76" spans="1:10" s="422" customFormat="1" ht="31.5">
      <c r="A76" s="435" t="s">
        <v>54</v>
      </c>
      <c r="B76" s="436" t="s">
        <v>55</v>
      </c>
      <c r="C76" s="437">
        <v>2031.62</v>
      </c>
      <c r="D76" s="438">
        <v>162004694</v>
      </c>
      <c r="E76" s="442" t="s">
        <v>96</v>
      </c>
      <c r="F76" s="431">
        <v>3771.2019378628911</v>
      </c>
      <c r="G76" s="426">
        <v>3596</v>
      </c>
      <c r="J76" s="423"/>
    </row>
    <row r="77" spans="1:10" s="422" customFormat="1" ht="18.75">
      <c r="A77" s="435" t="s">
        <v>54</v>
      </c>
      <c r="B77" s="436" t="s">
        <v>60</v>
      </c>
      <c r="C77" s="437">
        <v>1901.66</v>
      </c>
      <c r="D77" s="438">
        <v>162004694</v>
      </c>
      <c r="E77" s="442" t="s">
        <v>96</v>
      </c>
      <c r="F77" s="431">
        <v>4150</v>
      </c>
      <c r="G77" s="426">
        <v>2559.3362593516208</v>
      </c>
      <c r="J77" s="423"/>
    </row>
    <row r="78" spans="1:10" s="422" customFormat="1" ht="18.75">
      <c r="A78" s="435" t="s">
        <v>80</v>
      </c>
      <c r="B78" s="436" t="s">
        <v>81</v>
      </c>
      <c r="C78" s="437">
        <v>3576.74</v>
      </c>
      <c r="D78" s="438">
        <v>162001669</v>
      </c>
      <c r="E78" s="443">
        <v>45971</v>
      </c>
      <c r="F78" s="431">
        <v>3250</v>
      </c>
      <c r="G78" s="401">
        <v>2782</v>
      </c>
      <c r="J78" s="423"/>
    </row>
    <row r="79" spans="1:10" s="422" customFormat="1" ht="18.75">
      <c r="A79" s="435" t="s">
        <v>76</v>
      </c>
      <c r="B79" s="435" t="s">
        <v>77</v>
      </c>
      <c r="C79" s="437">
        <v>4134.8100000000004</v>
      </c>
      <c r="D79" s="438">
        <v>162001676</v>
      </c>
      <c r="E79" s="439">
        <v>45974</v>
      </c>
      <c r="F79" s="431">
        <v>3550</v>
      </c>
      <c r="G79" s="401">
        <v>3389</v>
      </c>
      <c r="J79" s="423"/>
    </row>
    <row r="80" spans="1:10" s="422" customFormat="1" ht="18.75">
      <c r="A80" s="435" t="s">
        <v>89</v>
      </c>
      <c r="B80" s="436" t="s">
        <v>103</v>
      </c>
      <c r="C80" s="437">
        <v>4091.27</v>
      </c>
      <c r="D80" s="438">
        <v>162001683</v>
      </c>
      <c r="E80" s="439">
        <v>45976</v>
      </c>
      <c r="F80" s="431">
        <v>3550</v>
      </c>
      <c r="G80" s="401">
        <v>2771</v>
      </c>
      <c r="J80" s="423"/>
    </row>
    <row r="81" spans="1:48" s="422" customFormat="1" ht="18.75">
      <c r="A81" s="435" t="s">
        <v>104</v>
      </c>
      <c r="B81" s="436" t="s">
        <v>105</v>
      </c>
      <c r="C81" s="437">
        <v>3419.09</v>
      </c>
      <c r="D81" s="438">
        <v>162001685</v>
      </c>
      <c r="E81" s="439">
        <v>45977</v>
      </c>
      <c r="F81" s="431">
        <v>3250</v>
      </c>
      <c r="G81" s="401">
        <v>3608</v>
      </c>
      <c r="J81" s="423"/>
    </row>
    <row r="82" spans="1:48" s="422" customFormat="1" ht="18.75">
      <c r="A82" s="435" t="s">
        <v>78</v>
      </c>
      <c r="B82" s="436" t="s">
        <v>79</v>
      </c>
      <c r="C82" s="437">
        <v>3664.76</v>
      </c>
      <c r="D82" s="438">
        <v>162001688</v>
      </c>
      <c r="E82" s="441">
        <v>45978</v>
      </c>
      <c r="F82" s="431">
        <v>3250</v>
      </c>
      <c r="G82" s="401">
        <v>3087</v>
      </c>
      <c r="J82" s="423"/>
    </row>
    <row r="83" spans="1:48" s="422" customFormat="1" ht="18.75">
      <c r="A83" s="444" t="s">
        <v>88</v>
      </c>
      <c r="B83" s="445" t="s">
        <v>108</v>
      </c>
      <c r="C83" s="437">
        <v>4062.4500000000021</v>
      </c>
      <c r="D83" s="438">
        <v>162000542</v>
      </c>
      <c r="E83" s="442">
        <v>45985</v>
      </c>
      <c r="F83" s="431">
        <v>4450</v>
      </c>
      <c r="G83" s="426">
        <v>2686.8922051704603</v>
      </c>
      <c r="J83" s="423"/>
    </row>
    <row r="84" spans="1:48" s="422" customFormat="1" ht="18.75">
      <c r="A84" s="444" t="s">
        <v>88</v>
      </c>
      <c r="B84" s="445" t="s">
        <v>108</v>
      </c>
      <c r="C84" s="437">
        <v>3998.7699999999991</v>
      </c>
      <c r="D84" s="438">
        <v>162000545</v>
      </c>
      <c r="E84" s="442">
        <v>45986</v>
      </c>
      <c r="F84" s="431">
        <v>4450</v>
      </c>
      <c r="G84" s="426">
        <v>2569.2446944473168</v>
      </c>
      <c r="J84" s="423"/>
    </row>
    <row r="85" spans="1:48" s="422" customFormat="1" ht="18.75">
      <c r="A85" s="435" t="s">
        <v>82</v>
      </c>
      <c r="B85" s="435" t="s">
        <v>83</v>
      </c>
      <c r="C85" s="437">
        <v>3907.65</v>
      </c>
      <c r="D85" s="438">
        <v>461000473</v>
      </c>
      <c r="E85" s="443">
        <v>45961</v>
      </c>
      <c r="F85" s="431">
        <v>3696.2525296091253</v>
      </c>
      <c r="G85" s="401">
        <v>3560</v>
      </c>
      <c r="J85" s="423"/>
    </row>
    <row r="86" spans="1:48" s="422" customFormat="1" ht="18.75">
      <c r="A86" s="435" t="s">
        <v>82</v>
      </c>
      <c r="B86" s="435" t="s">
        <v>83</v>
      </c>
      <c r="C86" s="437">
        <v>4007.85</v>
      </c>
      <c r="D86" s="438">
        <v>461000474</v>
      </c>
      <c r="E86" s="443">
        <v>45963</v>
      </c>
      <c r="F86" s="431">
        <v>3696.2525296091253</v>
      </c>
      <c r="G86" s="401">
        <v>3594</v>
      </c>
      <c r="J86" s="423"/>
    </row>
    <row r="87" spans="1:48" s="422" customFormat="1" ht="18.75">
      <c r="A87" s="435" t="s">
        <v>84</v>
      </c>
      <c r="B87" s="435" t="s">
        <v>85</v>
      </c>
      <c r="C87" s="437">
        <v>3306.1</v>
      </c>
      <c r="D87" s="438">
        <v>451000015</v>
      </c>
      <c r="E87" s="442" t="s">
        <v>99</v>
      </c>
      <c r="F87" s="431">
        <v>4450</v>
      </c>
      <c r="G87" s="426">
        <v>3384.5346788990828</v>
      </c>
      <c r="J87" s="423"/>
    </row>
    <row r="88" spans="1:48" s="422" customFormat="1" ht="18.75">
      <c r="A88" s="435" t="s">
        <v>84</v>
      </c>
      <c r="B88" s="435" t="s">
        <v>85</v>
      </c>
      <c r="C88" s="437">
        <v>3938.61</v>
      </c>
      <c r="D88" s="438">
        <v>461000016</v>
      </c>
      <c r="E88" s="442" t="s">
        <v>96</v>
      </c>
      <c r="F88" s="431">
        <v>4450</v>
      </c>
      <c r="G88" s="426">
        <v>3312.1382151793159</v>
      </c>
      <c r="J88" s="423"/>
    </row>
    <row r="89" spans="1:48" s="422" customFormat="1" ht="18.75">
      <c r="A89" s="435" t="s">
        <v>86</v>
      </c>
      <c r="B89" s="435" t="s">
        <v>87</v>
      </c>
      <c r="C89" s="437">
        <v>3651.75</v>
      </c>
      <c r="D89" s="438">
        <v>162001668</v>
      </c>
      <c r="E89" s="443">
        <v>45971</v>
      </c>
      <c r="F89" s="431">
        <v>3550</v>
      </c>
      <c r="G89" s="401">
        <v>3363</v>
      </c>
      <c r="J89" s="423"/>
    </row>
    <row r="90" spans="1:48" s="422" customFormat="1" ht="18.75">
      <c r="A90" s="435" t="s">
        <v>86</v>
      </c>
      <c r="B90" s="435" t="s">
        <v>87</v>
      </c>
      <c r="C90" s="437">
        <v>3892.71</v>
      </c>
      <c r="D90" s="438">
        <v>162001686</v>
      </c>
      <c r="E90" s="439">
        <v>45977</v>
      </c>
      <c r="F90" s="431">
        <v>3550</v>
      </c>
      <c r="G90" s="401">
        <v>3405</v>
      </c>
      <c r="J90" s="423"/>
    </row>
    <row r="91" spans="1:48">
      <c r="B91" s="10"/>
      <c r="C91" s="11">
        <f>SUM(C4:C90)</f>
        <v>447681.34000000037</v>
      </c>
      <c r="D91" s="12"/>
      <c r="E91" s="13"/>
      <c r="F91" s="204">
        <f>SUMPRODUCT($C$4:$C$90,F4:F90)/($C$91)</f>
        <v>4069.5111597065388</v>
      </c>
      <c r="G91" s="204">
        <f>SUMPRODUCT($C$4:$C$90,G4:G90)/($C$91)</f>
        <v>3423.4001984222509</v>
      </c>
      <c r="H91" s="249"/>
      <c r="I91" s="246"/>
      <c r="J91" s="246"/>
      <c r="K91" s="246"/>
      <c r="L91" s="246"/>
      <c r="M91" s="246"/>
      <c r="N91" s="246"/>
      <c r="O91" s="246"/>
      <c r="P91" s="246"/>
      <c r="Q91" s="246"/>
      <c r="R91" s="246"/>
      <c r="S91" s="246"/>
      <c r="T91" s="246"/>
      <c r="U91" s="246"/>
      <c r="V91" s="246"/>
      <c r="W91" s="246"/>
      <c r="X91" s="246"/>
      <c r="Y91" s="246"/>
      <c r="Z91" s="246"/>
      <c r="AA91" s="246"/>
      <c r="AB91" s="246"/>
      <c r="AC91" s="246"/>
      <c r="AD91" s="246"/>
      <c r="AE91" s="246"/>
      <c r="AF91" s="246"/>
      <c r="AG91" s="246"/>
      <c r="AH91" s="246"/>
      <c r="AI91" s="246"/>
      <c r="AJ91" s="246"/>
      <c r="AK91" s="246"/>
      <c r="AL91" s="246"/>
      <c r="AM91" s="246"/>
      <c r="AN91" s="246"/>
      <c r="AO91" s="246"/>
      <c r="AP91" s="246"/>
      <c r="AQ91" s="246"/>
      <c r="AR91" s="246"/>
      <c r="AS91" s="246"/>
      <c r="AT91" s="246"/>
      <c r="AU91" s="246"/>
      <c r="AV91" s="246"/>
    </row>
    <row r="92" spans="1:48" ht="13.9" customHeight="1">
      <c r="B92" s="245"/>
      <c r="D92" s="250"/>
      <c r="E92" s="250"/>
      <c r="F92" s="251"/>
      <c r="G92" s="206"/>
      <c r="H92" s="249"/>
      <c r="I92" s="246"/>
      <c r="J92" s="246"/>
      <c r="K92" s="246"/>
      <c r="L92" s="246"/>
      <c r="M92" s="246"/>
      <c r="N92" s="246"/>
      <c r="O92" s="246"/>
      <c r="P92" s="246"/>
      <c r="Q92" s="246"/>
      <c r="R92" s="246"/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46"/>
      <c r="AF92" s="246"/>
      <c r="AG92" s="246"/>
      <c r="AH92" s="246"/>
      <c r="AI92" s="246"/>
      <c r="AJ92" s="246"/>
      <c r="AK92" s="246"/>
      <c r="AL92" s="246"/>
      <c r="AM92" s="246"/>
      <c r="AN92" s="246"/>
      <c r="AO92" s="246"/>
      <c r="AP92" s="246"/>
      <c r="AQ92" s="246"/>
      <c r="AR92" s="246"/>
      <c r="AS92" s="246"/>
      <c r="AT92" s="246"/>
      <c r="AU92" s="246"/>
      <c r="AV92" s="246"/>
    </row>
    <row r="93" spans="1:48" s="252" customFormat="1">
      <c r="B93" s="424"/>
      <c r="C93" s="251"/>
      <c r="D93" s="251"/>
      <c r="E93" s="251"/>
      <c r="F93" s="251"/>
      <c r="G93" s="251"/>
      <c r="I93" s="251"/>
    </row>
    <row r="94" spans="1:48" s="252" customFormat="1">
      <c r="B94" s="425"/>
      <c r="C94" s="251"/>
      <c r="D94" s="251"/>
      <c r="E94" s="251"/>
      <c r="F94" s="251"/>
      <c r="G94" s="251"/>
    </row>
    <row r="95" spans="1:48" s="252" customFormat="1">
      <c r="B95" s="425"/>
      <c r="C95" s="251"/>
      <c r="D95" s="251"/>
      <c r="E95" s="251"/>
      <c r="F95" s="251"/>
      <c r="G95" s="251"/>
    </row>
    <row r="96" spans="1:48" s="252" customFormat="1">
      <c r="B96" s="425"/>
      <c r="C96" s="251"/>
      <c r="D96" s="251"/>
      <c r="E96" s="251"/>
      <c r="F96" s="251"/>
      <c r="G96" s="251"/>
    </row>
    <row r="97" spans="2:7" s="252" customFormat="1">
      <c r="B97" s="425"/>
      <c r="C97" s="251"/>
      <c r="D97" s="251"/>
      <c r="E97" s="251"/>
      <c r="F97" s="251"/>
      <c r="G97" s="251"/>
    </row>
    <row r="98" spans="2:7" s="252" customFormat="1">
      <c r="B98" s="478"/>
      <c r="C98" s="478"/>
      <c r="D98" s="478"/>
      <c r="E98" s="478"/>
      <c r="F98" s="478"/>
      <c r="G98" s="478"/>
    </row>
    <row r="99" spans="2:7" s="252" customFormat="1">
      <c r="C99" s="15"/>
      <c r="D99" s="15"/>
      <c r="E99" s="15"/>
      <c r="F99" s="207"/>
      <c r="G99" s="207"/>
    </row>
    <row r="100" spans="2:7">
      <c r="B100" s="479"/>
      <c r="C100" s="479"/>
      <c r="D100" s="479"/>
      <c r="E100" s="479"/>
      <c r="F100" s="479"/>
      <c r="G100" s="479"/>
    </row>
    <row r="101" spans="2:7" ht="15.75">
      <c r="B101" s="254"/>
      <c r="F101" s="208"/>
    </row>
    <row r="102" spans="2:7" ht="15.75">
      <c r="F102" s="208"/>
    </row>
  </sheetData>
  <mergeCells count="4">
    <mergeCell ref="B1:G1"/>
    <mergeCell ref="B98:G98"/>
    <mergeCell ref="B100:G100"/>
    <mergeCell ref="A3:A4"/>
  </mergeCells>
  <pageMargins left="0.39370078740157483" right="0.15748031496062992" top="0.27559055118110237" bottom="0.27559055118110237" header="0.31496062992125984" footer="0.31496062992125984"/>
  <pageSetup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S37"/>
  <sheetViews>
    <sheetView topLeftCell="A10" zoomScale="80" zoomScaleNormal="80" workbookViewId="0">
      <selection activeCell="O15" sqref="O15:T16"/>
    </sheetView>
  </sheetViews>
  <sheetFormatPr defaultColWidth="10.42578125" defaultRowHeight="15"/>
  <cols>
    <col min="1" max="1" width="6" style="17" customWidth="1"/>
    <col min="2" max="2" width="4.7109375" style="17" customWidth="1"/>
    <col min="3" max="3" width="7.42578125" style="17" customWidth="1"/>
    <col min="4" max="4" width="36.28515625" style="17" customWidth="1"/>
    <col min="5" max="5" width="11" style="17" customWidth="1"/>
    <col min="6" max="6" width="9.28515625" style="17" customWidth="1"/>
    <col min="7" max="7" width="15.140625" style="17" customWidth="1"/>
    <col min="8" max="9" width="11" style="17" customWidth="1"/>
    <col min="10" max="10" width="12.7109375" style="17" customWidth="1"/>
    <col min="11" max="11" width="10" style="17" customWidth="1"/>
    <col min="12" max="12" width="11" style="17" customWidth="1"/>
    <col min="13" max="13" width="11.7109375" style="17" customWidth="1"/>
    <col min="14" max="15" width="11" style="17" customWidth="1"/>
    <col min="16" max="16" width="12.140625" style="17" customWidth="1"/>
    <col min="17" max="17" width="11.85546875" style="17" customWidth="1"/>
    <col min="18" max="18" width="11" style="17" customWidth="1"/>
    <col min="19" max="19" width="26.7109375" style="405" customWidth="1"/>
    <col min="20" max="20" width="13.42578125" style="17" customWidth="1"/>
    <col min="21" max="21" width="15.85546875" style="17" customWidth="1"/>
    <col min="22" max="22" width="11.7109375" style="17" customWidth="1"/>
    <col min="23" max="23" width="11.28515625" style="17" customWidth="1"/>
    <col min="24" max="24" width="11.42578125" style="17" customWidth="1"/>
    <col min="25" max="16384" width="10.42578125" style="17"/>
  </cols>
  <sheetData>
    <row r="2" spans="1:45" ht="15.75">
      <c r="C2" s="17" t="s">
        <v>0</v>
      </c>
      <c r="U2" s="97"/>
    </row>
    <row r="3" spans="1:45" ht="21">
      <c r="C3" s="462" t="s">
        <v>1</v>
      </c>
      <c r="D3" s="462"/>
      <c r="E3" s="462"/>
      <c r="F3" s="463">
        <v>45962</v>
      </c>
      <c r="G3" s="463"/>
      <c r="J3" s="17" t="s">
        <v>2</v>
      </c>
      <c r="K3" s="64"/>
      <c r="M3" s="17" t="s">
        <v>3</v>
      </c>
      <c r="N3" s="17">
        <f>-N6+O6</f>
        <v>30</v>
      </c>
    </row>
    <row r="4" spans="1:45" ht="21">
      <c r="C4" s="18"/>
      <c r="D4" s="18"/>
      <c r="E4" s="18"/>
      <c r="F4" s="19"/>
      <c r="G4" s="19"/>
      <c r="H4" s="25"/>
      <c r="K4" s="64"/>
    </row>
    <row r="5" spans="1:45" ht="21">
      <c r="C5" s="21" t="s">
        <v>4</v>
      </c>
      <c r="D5" s="18"/>
      <c r="E5" s="22" t="s">
        <v>41</v>
      </c>
      <c r="F5" s="101" t="s">
        <v>5</v>
      </c>
      <c r="H5" s="209" t="s">
        <v>42</v>
      </c>
      <c r="I5" s="25"/>
      <c r="J5" s="25"/>
      <c r="K5" s="25"/>
      <c r="L5" s="65" t="s">
        <v>6</v>
      </c>
      <c r="M5" s="66">
        <f>F3</f>
        <v>45962</v>
      </c>
    </row>
    <row r="6" spans="1:45" ht="27" customHeight="1">
      <c r="H6" s="25"/>
      <c r="I6" s="25"/>
      <c r="J6" s="25"/>
      <c r="K6" s="237"/>
      <c r="L6" s="236"/>
      <c r="N6" s="67">
        <f>EOMONTH(F3,-1)</f>
        <v>45961</v>
      </c>
      <c r="O6" s="67">
        <f>EOMONTH(F3,0)</f>
        <v>45991</v>
      </c>
    </row>
    <row r="7" spans="1:45" ht="23.25" customHeight="1" thickBot="1">
      <c r="B7" s="23" t="s">
        <v>7</v>
      </c>
      <c r="C7" s="24" t="s">
        <v>8</v>
      </c>
      <c r="I7" s="25"/>
      <c r="J7" s="25"/>
      <c r="K7" s="25"/>
    </row>
    <row r="8" spans="1:45" ht="15.75" thickBot="1">
      <c r="C8" s="446" t="s">
        <v>9</v>
      </c>
      <c r="D8" s="465" t="s">
        <v>10</v>
      </c>
      <c r="E8" s="453" t="s">
        <v>11</v>
      </c>
      <c r="F8" s="454"/>
      <c r="G8" s="454"/>
      <c r="H8" s="454"/>
      <c r="I8" s="455"/>
      <c r="J8" s="459" t="s">
        <v>12</v>
      </c>
      <c r="K8" s="460"/>
      <c r="L8" s="460"/>
      <c r="M8" s="460"/>
      <c r="N8" s="461"/>
      <c r="O8" s="453" t="s">
        <v>13</v>
      </c>
      <c r="P8" s="454"/>
      <c r="Q8" s="454"/>
      <c r="R8" s="454"/>
      <c r="S8" s="455"/>
    </row>
    <row r="9" spans="1:45" ht="93" customHeight="1" thickBot="1">
      <c r="C9" s="464"/>
      <c r="D9" s="466"/>
      <c r="E9" s="102" t="s">
        <v>14</v>
      </c>
      <c r="F9" s="103" t="s">
        <v>15</v>
      </c>
      <c r="G9" s="104" t="s">
        <v>16</v>
      </c>
      <c r="H9" s="104" t="s">
        <v>17</v>
      </c>
      <c r="I9" s="114" t="s">
        <v>18</v>
      </c>
      <c r="J9" s="141" t="s">
        <v>19</v>
      </c>
      <c r="K9" s="142" t="s">
        <v>15</v>
      </c>
      <c r="L9" s="143" t="s">
        <v>16</v>
      </c>
      <c r="M9" s="143" t="s">
        <v>17</v>
      </c>
      <c r="N9" s="144" t="s">
        <v>18</v>
      </c>
      <c r="O9" s="26" t="s">
        <v>19</v>
      </c>
      <c r="P9" s="28" t="s">
        <v>15</v>
      </c>
      <c r="Q9" s="28" t="s">
        <v>16</v>
      </c>
      <c r="R9" s="28" t="s">
        <v>17</v>
      </c>
      <c r="S9" s="406" t="s">
        <v>18</v>
      </c>
      <c r="U9" s="382"/>
      <c r="V9" s="382"/>
      <c r="W9" s="382"/>
      <c r="X9" s="382"/>
      <c r="Y9" s="382"/>
      <c r="Z9" s="382"/>
      <c r="AA9" s="382"/>
      <c r="AB9" s="382"/>
      <c r="AC9" s="382"/>
    </row>
    <row r="10" spans="1:45" s="146" customFormat="1" ht="19.899999999999999" customHeight="1">
      <c r="A10" s="145"/>
      <c r="C10" s="147">
        <v>1</v>
      </c>
      <c r="D10" s="148" t="s">
        <v>20</v>
      </c>
      <c r="E10" s="31">
        <v>261145.64000000036</v>
      </c>
      <c r="F10" s="32"/>
      <c r="G10" s="149">
        <v>3914.7650636857011</v>
      </c>
      <c r="H10" s="149">
        <v>3343.4357349074944</v>
      </c>
      <c r="I10" s="210">
        <v>3019.8138704287589</v>
      </c>
      <c r="J10" s="329">
        <v>177806.98000000004</v>
      </c>
      <c r="K10" s="244"/>
      <c r="L10" s="329">
        <v>3836.7093513847503</v>
      </c>
      <c r="M10" s="330">
        <v>3367.4608384773956</v>
      </c>
      <c r="N10" s="330">
        <v>3120.2588753874702</v>
      </c>
      <c r="O10" s="136">
        <f>E10+J10</f>
        <v>438952.6200000004</v>
      </c>
      <c r="P10" s="76">
        <f>((K10*J10)+(F10*E10))/O10</f>
        <v>0</v>
      </c>
      <c r="Q10" s="76">
        <f>((L10*J10)+(G10*E10))/O10</f>
        <v>3883.1469576678332</v>
      </c>
      <c r="R10" s="76">
        <f>((M10*J10)+(H10*E10))/O10</f>
        <v>3353.1676078143046</v>
      </c>
      <c r="S10" s="407">
        <f>((N10*J10)+(I10*E10))/O10</f>
        <v>3060.5012297792814</v>
      </c>
      <c r="U10" s="382"/>
      <c r="V10" s="403"/>
      <c r="W10" s="403"/>
      <c r="X10" s="403"/>
      <c r="Y10" s="382"/>
      <c r="Z10" s="382"/>
      <c r="AA10" s="382"/>
      <c r="AB10" s="382"/>
      <c r="AC10" s="382"/>
      <c r="AD10" s="145"/>
      <c r="AM10" s="145"/>
      <c r="AN10" s="145"/>
      <c r="AO10" s="145"/>
      <c r="AP10" s="145"/>
      <c r="AQ10" s="145"/>
      <c r="AR10" s="145"/>
      <c r="AS10" s="145"/>
    </row>
    <row r="11" spans="1:45" s="146" customFormat="1" ht="19.899999999999999" customHeight="1">
      <c r="A11" s="145"/>
      <c r="C11" s="147">
        <v>2</v>
      </c>
      <c r="D11" s="150" t="s">
        <v>21</v>
      </c>
      <c r="E11" s="105">
        <v>0</v>
      </c>
      <c r="F11" s="35"/>
      <c r="G11" s="151">
        <v>0</v>
      </c>
      <c r="H11" s="151">
        <v>0</v>
      </c>
      <c r="I11" s="152">
        <v>0</v>
      </c>
      <c r="J11" s="78"/>
      <c r="K11" s="38"/>
      <c r="L11" s="115"/>
      <c r="M11" s="35"/>
      <c r="N11" s="153"/>
      <c r="O11" s="136"/>
      <c r="P11" s="76"/>
      <c r="Q11" s="76"/>
      <c r="R11" s="76"/>
      <c r="S11" s="407"/>
      <c r="U11" s="382"/>
      <c r="V11" s="403"/>
      <c r="W11" s="403"/>
      <c r="X11" s="403"/>
      <c r="Y11" s="382"/>
      <c r="Z11" s="382"/>
      <c r="AA11" s="382"/>
      <c r="AB11" s="382"/>
      <c r="AC11" s="382"/>
      <c r="AD11" s="145"/>
      <c r="AM11" s="145"/>
      <c r="AN11" s="145"/>
      <c r="AO11" s="145"/>
      <c r="AP11" s="145"/>
      <c r="AQ11" s="145"/>
      <c r="AR11" s="145"/>
      <c r="AS11" s="145"/>
    </row>
    <row r="12" spans="1:45" s="146" customFormat="1" ht="19.899999999999999" customHeight="1">
      <c r="A12" s="145"/>
      <c r="C12" s="147">
        <v>3</v>
      </c>
      <c r="D12" s="150" t="s">
        <v>22</v>
      </c>
      <c r="E12" s="106">
        <v>2315.3499999999985</v>
      </c>
      <c r="F12" s="35"/>
      <c r="G12" s="175">
        <v>4602.8612519540484</v>
      </c>
      <c r="H12" s="175">
        <v>4602.8612519540484</v>
      </c>
      <c r="I12" s="176">
        <v>4602.8612519540484</v>
      </c>
      <c r="J12" s="78"/>
      <c r="K12" s="80"/>
      <c r="L12" s="35"/>
      <c r="M12" s="35"/>
      <c r="N12" s="116"/>
      <c r="O12" s="136">
        <f>E12+J12</f>
        <v>2315.3499999999985</v>
      </c>
      <c r="P12" s="76">
        <f>((K12*J12)+(F12*E12))/O12</f>
        <v>0</v>
      </c>
      <c r="Q12" s="76">
        <f>((L12*J12)+(G12*E12))/O12</f>
        <v>4602.8612519540484</v>
      </c>
      <c r="R12" s="76">
        <f>((M12*J12)+(H12*E12))/O12</f>
        <v>4602.8612519540484</v>
      </c>
      <c r="S12" s="407">
        <f>((N12*J12)+(I12*E12))/O12</f>
        <v>4602.8612519540484</v>
      </c>
      <c r="V12" s="145"/>
      <c r="W12" s="145"/>
      <c r="X12" s="145"/>
      <c r="Y12" s="145"/>
      <c r="Z12" s="145"/>
      <c r="AA12" s="145"/>
      <c r="AB12" s="145"/>
      <c r="AC12" s="145"/>
      <c r="AD12" s="145"/>
      <c r="AM12" s="145"/>
      <c r="AN12" s="145"/>
      <c r="AO12" s="145"/>
      <c r="AP12" s="145"/>
      <c r="AQ12" s="145"/>
      <c r="AR12" s="145"/>
      <c r="AS12" s="145"/>
    </row>
    <row r="13" spans="1:45" s="146" customFormat="1" ht="19.899999999999999" customHeight="1" thickBot="1">
      <c r="C13" s="154"/>
      <c r="D13" s="155"/>
      <c r="E13" s="107">
        <f>SUM(E10:E12)</f>
        <v>263460.99000000034</v>
      </c>
      <c r="F13" s="108">
        <f>SUMPRODUCT(F10:F12,E10:E12)/E13</f>
        <v>0</v>
      </c>
      <c r="G13" s="108">
        <f>SUMPRODUCT(G10:G12,E10:E12)/E13</f>
        <v>3920.8121961644306</v>
      </c>
      <c r="H13" s="108">
        <f>SUMPRODUCT(H10:H12,E10:E12)/E13</f>
        <v>3354.5038284073853</v>
      </c>
      <c r="I13" s="117">
        <f>SUMPRODUCT(I10:I12,E10:E12)/E13</f>
        <v>3033.7260202115963</v>
      </c>
      <c r="J13" s="42">
        <f>SUM(J10:J12)</f>
        <v>177806.98000000004</v>
      </c>
      <c r="K13" s="42">
        <f>SUMPRODUCT(K10:K12,J10:J12)/J13</f>
        <v>0</v>
      </c>
      <c r="L13" s="43">
        <f>SUMPRODUCT(L10:L12,J10:J12)/J13</f>
        <v>3836.7093513847503</v>
      </c>
      <c r="M13" s="43">
        <f>SUMPRODUCT(M10:M12,J10:J12)/J13</f>
        <v>3367.4608384773956</v>
      </c>
      <c r="N13" s="82">
        <f>SUMPRODUCT(N10:N12,J10:J12)/J13</f>
        <v>3120.2588753874702</v>
      </c>
      <c r="O13" s="41">
        <f>SUM(O10:O12)</f>
        <v>441267.97000000038</v>
      </c>
      <c r="P13" s="43">
        <f>SUMPRODUCT(P10:P12,O10:O12)/O13</f>
        <v>0</v>
      </c>
      <c r="Q13" s="43">
        <f>SUMPRODUCT(Q10:Q12,O10:O12)/O13</f>
        <v>3886.9233262342523</v>
      </c>
      <c r="R13" s="43">
        <f>SUMPRODUCT(R10:R12,O10:O12)/O13</f>
        <v>3359.7247984006931</v>
      </c>
      <c r="S13" s="408">
        <f>SUMPRODUCT(S10:S12,O10:O12)/O13</f>
        <v>3068.5940521006983</v>
      </c>
      <c r="Y13" s="145"/>
      <c r="Z13" s="145"/>
      <c r="AA13" s="145"/>
      <c r="AB13" s="145"/>
      <c r="AC13" s="145"/>
      <c r="AD13" s="145"/>
      <c r="AM13" s="145"/>
      <c r="AN13" s="145"/>
      <c r="AO13" s="145"/>
      <c r="AP13" s="145"/>
      <c r="AQ13" s="145"/>
      <c r="AR13" s="145"/>
      <c r="AS13" s="145"/>
    </row>
    <row r="14" spans="1:45" s="146" customFormat="1" ht="19.899999999999999" customHeight="1" thickBot="1">
      <c r="C14" s="156"/>
      <c r="D14" s="157" t="s">
        <v>23</v>
      </c>
      <c r="E14" s="109">
        <f>E13</f>
        <v>263460.99000000034</v>
      </c>
      <c r="F14" s="110">
        <f>F13</f>
        <v>0</v>
      </c>
      <c r="G14" s="111">
        <f>G13</f>
        <v>3920.8121961644306</v>
      </c>
      <c r="H14" s="111">
        <f>H13</f>
        <v>3354.5038284073853</v>
      </c>
      <c r="I14" s="118">
        <f>SUMPRODUCT(I13:I13,E13:E13)/E14</f>
        <v>3033.7260202115963</v>
      </c>
      <c r="J14" s="119">
        <f>SUM(J10:J12)</f>
        <v>177806.98000000004</v>
      </c>
      <c r="K14" s="47">
        <f>K13</f>
        <v>0</v>
      </c>
      <c r="L14" s="48">
        <f>L13</f>
        <v>3836.7093513847503</v>
      </c>
      <c r="M14" s="48">
        <f>M13</f>
        <v>3367.4608384773956</v>
      </c>
      <c r="N14" s="84">
        <f>SUMPRODUCT(N13:N13,J13:J13)/J14</f>
        <v>3120.2588753874702</v>
      </c>
      <c r="O14" s="46">
        <f>SUM(O10:O12)</f>
        <v>441267.97000000038</v>
      </c>
      <c r="P14" s="86">
        <f>P13</f>
        <v>0</v>
      </c>
      <c r="Q14" s="131">
        <f>Q13</f>
        <v>3886.9233262342523</v>
      </c>
      <c r="R14" s="48">
        <f>R13</f>
        <v>3359.7247984006931</v>
      </c>
      <c r="S14" s="409">
        <f>S13</f>
        <v>3068.5940521006983</v>
      </c>
      <c r="Y14" s="145"/>
      <c r="Z14" s="145"/>
      <c r="AA14" s="145"/>
      <c r="AB14" s="145"/>
      <c r="AC14" s="145"/>
      <c r="AD14" s="145"/>
      <c r="AM14" s="145"/>
      <c r="AN14" s="145"/>
      <c r="AO14" s="145"/>
      <c r="AP14" s="145"/>
      <c r="AQ14" s="145"/>
      <c r="AR14" s="145"/>
      <c r="AS14" s="145"/>
    </row>
    <row r="15" spans="1:45" ht="15.75">
      <c r="C15" s="49"/>
      <c r="D15" s="50"/>
      <c r="E15" s="51"/>
      <c r="F15" s="51"/>
      <c r="G15" s="158"/>
      <c r="H15" s="51"/>
      <c r="I15" s="51"/>
      <c r="J15" s="120"/>
      <c r="K15" s="88"/>
      <c r="L15" s="159"/>
      <c r="M15" s="158"/>
      <c r="N15" s="159"/>
      <c r="O15" s="51"/>
      <c r="P15" s="88"/>
      <c r="Q15" s="243"/>
      <c r="S15" s="410"/>
      <c r="T15" s="63"/>
      <c r="U15" s="99"/>
      <c r="V15" s="63"/>
      <c r="W15" s="63"/>
      <c r="X15" s="63"/>
      <c r="Y15" s="25"/>
      <c r="Z15" s="25"/>
      <c r="AA15" s="25"/>
      <c r="AB15" s="25"/>
      <c r="AC15" s="25"/>
      <c r="AD15" s="25"/>
      <c r="AM15" s="25"/>
      <c r="AN15" s="25"/>
      <c r="AO15" s="25"/>
      <c r="AP15" s="25"/>
      <c r="AQ15" s="25"/>
      <c r="AR15" s="25"/>
      <c r="AS15" s="25"/>
    </row>
    <row r="16" spans="1:45" ht="24.75" customHeight="1" thickBot="1">
      <c r="B16" s="23" t="s">
        <v>24</v>
      </c>
      <c r="C16" s="52" t="s">
        <v>25</v>
      </c>
      <c r="D16" s="52"/>
      <c r="E16" s="24"/>
      <c r="F16" s="24"/>
      <c r="G16" s="24"/>
      <c r="H16" s="24"/>
      <c r="I16" s="24"/>
      <c r="J16" s="24"/>
      <c r="K16" s="456"/>
      <c r="L16" s="456"/>
      <c r="M16" s="51"/>
      <c r="N16" s="51"/>
      <c r="O16" s="51"/>
      <c r="P16" s="88"/>
      <c r="S16" s="480"/>
      <c r="T16" s="481"/>
      <c r="U16" s="482"/>
      <c r="V16" s="482"/>
      <c r="W16" s="482"/>
      <c r="X16" s="482"/>
      <c r="Y16" s="25"/>
      <c r="Z16" s="25"/>
      <c r="AA16" s="25"/>
      <c r="AB16" s="25"/>
      <c r="AC16" s="25"/>
      <c r="AD16" s="25"/>
      <c r="AM16" s="25"/>
      <c r="AN16" s="25"/>
      <c r="AO16" s="25"/>
      <c r="AP16" s="25"/>
      <c r="AQ16" s="25"/>
      <c r="AR16" s="25"/>
      <c r="AS16" s="25"/>
    </row>
    <row r="17" spans="3:45" ht="21" customHeight="1">
      <c r="C17" s="446" t="s">
        <v>9</v>
      </c>
      <c r="D17" s="448" t="s">
        <v>10</v>
      </c>
      <c r="E17" s="450" t="s">
        <v>43</v>
      </c>
      <c r="F17" s="450"/>
      <c r="G17" s="450"/>
      <c r="H17" s="450"/>
      <c r="I17" s="450"/>
      <c r="J17" s="450"/>
      <c r="K17" s="450"/>
      <c r="L17" s="450"/>
      <c r="M17" s="450"/>
      <c r="N17" s="450"/>
      <c r="O17" s="450"/>
      <c r="Q17" s="25"/>
      <c r="R17" s="215"/>
      <c r="S17" s="411"/>
      <c r="T17" s="367"/>
      <c r="U17" s="367"/>
      <c r="V17" s="126"/>
      <c r="W17" s="216"/>
      <c r="X17" s="217"/>
      <c r="Y17" s="25"/>
      <c r="Z17" s="25"/>
      <c r="AA17" s="25"/>
      <c r="AB17" s="25"/>
      <c r="AC17" s="25"/>
      <c r="AD17" s="25"/>
      <c r="AM17" s="25"/>
      <c r="AN17" s="25"/>
      <c r="AO17" s="25"/>
      <c r="AP17" s="25"/>
      <c r="AQ17" s="25"/>
      <c r="AR17" s="25"/>
      <c r="AS17" s="25"/>
    </row>
    <row r="18" spans="3:45" ht="75">
      <c r="C18" s="447"/>
      <c r="D18" s="449"/>
      <c r="E18" s="194" t="s">
        <v>19</v>
      </c>
      <c r="F18" s="195" t="s">
        <v>15</v>
      </c>
      <c r="G18" s="196" t="s">
        <v>16</v>
      </c>
      <c r="H18" s="196" t="s">
        <v>17</v>
      </c>
      <c r="I18" s="196" t="s">
        <v>26</v>
      </c>
      <c r="J18" s="195" t="s">
        <v>27</v>
      </c>
      <c r="K18" s="196" t="s">
        <v>28</v>
      </c>
      <c r="L18" s="196" t="s">
        <v>29</v>
      </c>
      <c r="M18" s="196" t="s">
        <v>30</v>
      </c>
      <c r="N18" s="53" t="s">
        <v>31</v>
      </c>
      <c r="O18" s="53" t="s">
        <v>32</v>
      </c>
      <c r="S18" s="412"/>
      <c r="T18" s="368"/>
      <c r="U18" s="368"/>
      <c r="Y18" s="25"/>
      <c r="Z18" s="25"/>
      <c r="AA18" s="25"/>
      <c r="AB18" s="25"/>
      <c r="AC18" s="25"/>
      <c r="AD18" s="25"/>
      <c r="AM18" s="25"/>
      <c r="AN18" s="25"/>
      <c r="AO18" s="25"/>
      <c r="AP18" s="25"/>
      <c r="AQ18" s="25"/>
      <c r="AR18" s="25"/>
      <c r="AS18" s="25"/>
    </row>
    <row r="19" spans="3:45" ht="18.600000000000001" customHeight="1">
      <c r="C19" s="219">
        <v>1</v>
      </c>
      <c r="D19" s="112" t="s">
        <v>20</v>
      </c>
      <c r="E19" s="404">
        <v>230672</v>
      </c>
      <c r="F19" s="80"/>
      <c r="G19" s="197">
        <f>Q10</f>
        <v>3883.1469576678332</v>
      </c>
      <c r="H19" s="197">
        <f t="shared" ref="H19" si="0">R10</f>
        <v>3353.1676078143046</v>
      </c>
      <c r="I19" s="35">
        <f>S10</f>
        <v>3060.5012297792814</v>
      </c>
      <c r="J19" s="240">
        <v>3095.2588437261566</v>
      </c>
      <c r="K19" s="220">
        <f>IF(G19-I19&gt;750,G19-650,I19)</f>
        <v>3233.1469576678332</v>
      </c>
      <c r="L19" s="221"/>
      <c r="M19" s="221"/>
      <c r="N19" s="221"/>
      <c r="O19" s="222"/>
      <c r="P19" s="137">
        <f>G19-I19</f>
        <v>822.64572788855185</v>
      </c>
      <c r="Q19" s="242" t="s">
        <v>48</v>
      </c>
      <c r="R19" s="25"/>
      <c r="S19" s="411"/>
      <c r="T19" s="368"/>
      <c r="U19" s="368"/>
      <c r="Y19" s="25"/>
      <c r="Z19" s="25"/>
      <c r="AA19" s="25"/>
      <c r="AB19" s="25"/>
      <c r="AC19" s="25"/>
      <c r="AD19" s="25"/>
      <c r="AM19" s="25"/>
      <c r="AN19" s="25"/>
      <c r="AO19" s="25"/>
      <c r="AP19" s="25"/>
      <c r="AQ19" s="25"/>
      <c r="AR19" s="25"/>
      <c r="AS19" s="25"/>
    </row>
    <row r="20" spans="3:45" ht="18.600000000000001" customHeight="1">
      <c r="C20" s="219">
        <v>2</v>
      </c>
      <c r="D20" s="223" t="s">
        <v>21</v>
      </c>
      <c r="E20" s="260"/>
      <c r="F20" s="80"/>
      <c r="G20" s="197"/>
      <c r="H20" s="197"/>
      <c r="I20" s="35"/>
      <c r="J20" s="224"/>
      <c r="K20" s="220">
        <f>IF(G20-I20&gt;300,G20-300,I20)</f>
        <v>0</v>
      </c>
      <c r="L20" s="221"/>
      <c r="M20" s="221"/>
      <c r="N20" s="221"/>
      <c r="O20" s="225"/>
      <c r="P20" s="190"/>
      <c r="Q20" s="191"/>
      <c r="R20" s="359"/>
      <c r="S20" s="411"/>
      <c r="T20" s="36"/>
      <c r="U20" s="36"/>
      <c r="V20" s="332"/>
      <c r="Y20" s="25"/>
      <c r="Z20" s="25"/>
      <c r="AA20" s="25"/>
      <c r="AB20" s="25"/>
      <c r="AC20" s="25"/>
      <c r="AD20" s="25"/>
      <c r="AM20" s="25"/>
      <c r="AN20" s="25"/>
      <c r="AO20" s="25"/>
      <c r="AP20" s="25"/>
      <c r="AQ20" s="25"/>
      <c r="AR20" s="25"/>
      <c r="AS20" s="25"/>
    </row>
    <row r="21" spans="3:45" ht="18.600000000000001" customHeight="1">
      <c r="C21" s="219">
        <v>3</v>
      </c>
      <c r="D21" s="223" t="s">
        <v>22</v>
      </c>
      <c r="E21" s="260">
        <v>7134</v>
      </c>
      <c r="F21" s="80"/>
      <c r="G21" s="197">
        <f>Q12</f>
        <v>4602.8612519540484</v>
      </c>
      <c r="H21" s="197">
        <f t="shared" ref="H21:I21" si="1">R12</f>
        <v>4602.8612519540484</v>
      </c>
      <c r="I21" s="35">
        <f t="shared" si="1"/>
        <v>4602.8612519540484</v>
      </c>
      <c r="J21" s="221">
        <v>4520</v>
      </c>
      <c r="K21" s="221">
        <f>I21</f>
        <v>4602.8612519540484</v>
      </c>
      <c r="L21" s="221"/>
      <c r="M21" s="221"/>
      <c r="N21" s="221"/>
      <c r="O21" s="225"/>
      <c r="P21" s="192"/>
      <c r="Q21" s="189"/>
      <c r="R21" s="378"/>
      <c r="S21" s="411"/>
      <c r="T21" s="368"/>
      <c r="U21" s="368"/>
      <c r="Y21" s="25"/>
      <c r="Z21" s="25"/>
      <c r="AA21" s="25"/>
      <c r="AB21" s="25"/>
      <c r="AC21" s="25"/>
      <c r="AD21" s="25"/>
      <c r="AM21" s="25"/>
      <c r="AN21" s="25"/>
      <c r="AO21" s="25"/>
      <c r="AP21" s="25"/>
      <c r="AQ21" s="25"/>
      <c r="AR21" s="25"/>
      <c r="AS21" s="25"/>
    </row>
    <row r="22" spans="3:45" ht="18.600000000000001" customHeight="1">
      <c r="C22" s="198"/>
      <c r="D22" s="199" t="s">
        <v>23</v>
      </c>
      <c r="E22" s="226">
        <f>SUM(E19:E21)</f>
        <v>237806</v>
      </c>
      <c r="F22" s="227">
        <f>SUMPRODUCT(F19:F21,$E$19:$E$21)/$E$22</f>
        <v>0</v>
      </c>
      <c r="G22" s="227">
        <f>SUMPRODUCT(G19:G21,$E$19:$E$21)/$E$22</f>
        <v>3904.7378417306313</v>
      </c>
      <c r="H22" s="227">
        <f>SUMPRODUCT(H19:H21,$E$19:$E$21)/$E$22</f>
        <v>3390.6574712210013</v>
      </c>
      <c r="I22" s="227">
        <f>SUMPRODUCT(I19:I21,$E$19:$E$21)/$E$22</f>
        <v>3106.7708630021384</v>
      </c>
      <c r="J22" s="235">
        <f>SUMPRODUCT(J19:J21,$E$19:$E$21)/$E$22</f>
        <v>3138</v>
      </c>
      <c r="K22" s="228">
        <f>SUMPRODUCT(K19:K21,E19:E21)/E22</f>
        <v>3274.2373497329527</v>
      </c>
      <c r="L22" s="228"/>
      <c r="M22" s="228"/>
      <c r="N22" s="228"/>
      <c r="O22" s="229"/>
      <c r="P22" s="193"/>
      <c r="Q22" s="189"/>
      <c r="R22" s="378"/>
      <c r="S22" s="411"/>
      <c r="T22" s="36"/>
      <c r="U22" s="36"/>
      <c r="V22" s="332"/>
      <c r="Y22" s="25"/>
      <c r="Z22" s="25"/>
      <c r="AA22" s="25"/>
      <c r="AB22" s="25"/>
      <c r="AC22" s="25"/>
      <c r="AD22" s="25"/>
      <c r="AM22" s="25"/>
      <c r="AN22" s="25"/>
      <c r="AO22" s="25"/>
      <c r="AP22" s="25"/>
      <c r="AQ22" s="25"/>
      <c r="AR22" s="25"/>
      <c r="AS22" s="25"/>
    </row>
    <row r="23" spans="3:45" ht="18.600000000000001" customHeight="1" thickBot="1">
      <c r="C23" s="44"/>
      <c r="D23" s="55"/>
      <c r="E23" s="238">
        <f>SUM(E19:E21)</f>
        <v>237806</v>
      </c>
      <c r="F23" s="230">
        <f t="shared" ref="F23:K23" si="2">F22</f>
        <v>0</v>
      </c>
      <c r="G23" s="231">
        <f t="shared" si="2"/>
        <v>3904.7378417306313</v>
      </c>
      <c r="H23" s="232">
        <f t="shared" si="2"/>
        <v>3390.6574712210013</v>
      </c>
      <c r="I23" s="232">
        <f t="shared" si="2"/>
        <v>3106.7708630021384</v>
      </c>
      <c r="J23" s="233">
        <f t="shared" si="2"/>
        <v>3138</v>
      </c>
      <c r="K23" s="233">
        <f t="shared" si="2"/>
        <v>3274.2373497329527</v>
      </c>
      <c r="L23" s="232">
        <f>IF(I23-J23&gt;85,K23-85,K23-I23+J23)</f>
        <v>3305.4664867308143</v>
      </c>
      <c r="M23" s="232">
        <f>L23-J23-N23</f>
        <v>167.46648673081427</v>
      </c>
      <c r="N23" s="234">
        <f>IF(I23-J23&gt;120,I23-J23-120,0)</f>
        <v>0</v>
      </c>
      <c r="O23" s="229"/>
      <c r="P23" s="193"/>
      <c r="Q23" s="192"/>
      <c r="R23" s="380"/>
      <c r="S23" s="411"/>
      <c r="T23" s="36"/>
      <c r="U23" s="36"/>
      <c r="Y23" s="25"/>
      <c r="Z23" s="25"/>
      <c r="AA23" s="25"/>
      <c r="AB23" s="25"/>
      <c r="AC23" s="25"/>
      <c r="AD23" s="25"/>
      <c r="AM23" s="25"/>
      <c r="AN23" s="25"/>
      <c r="AO23" s="25"/>
      <c r="AP23" s="25"/>
      <c r="AQ23" s="25"/>
      <c r="AR23" s="25"/>
      <c r="AS23" s="25"/>
    </row>
    <row r="24" spans="3:45">
      <c r="D24" s="59"/>
      <c r="G24" s="185"/>
      <c r="I24" s="161"/>
      <c r="J24" s="381"/>
      <c r="K24" s="182"/>
      <c r="L24" s="183"/>
      <c r="N24" s="25"/>
      <c r="S24" s="413"/>
      <c r="T24" s="368"/>
      <c r="U24" s="368"/>
    </row>
    <row r="25" spans="3:45" s="2" customFormat="1">
      <c r="C25" s="14"/>
      <c r="G25" s="113"/>
      <c r="I25" s="113"/>
      <c r="K25" s="184"/>
      <c r="L25" s="184">
        <f>I23-J23</f>
        <v>-31.229136997861588</v>
      </c>
      <c r="M25" s="129" t="s">
        <v>49</v>
      </c>
      <c r="O25" s="181"/>
      <c r="R25" s="368"/>
      <c r="S25" s="411"/>
      <c r="T25" s="36"/>
      <c r="U25" s="36"/>
      <c r="V25" s="368"/>
    </row>
    <row r="26" spans="3:45" s="161" customFormat="1">
      <c r="C26" s="433" t="s">
        <v>112</v>
      </c>
      <c r="D26" s="252"/>
      <c r="E26" s="252"/>
      <c r="F26" s="252"/>
      <c r="G26" s="252"/>
      <c r="H26" s="252"/>
      <c r="I26" s="338"/>
      <c r="J26" s="338"/>
      <c r="K26" s="339"/>
      <c r="L26" s="339"/>
      <c r="M26" s="483"/>
      <c r="N26" s="483"/>
      <c r="O26" s="185"/>
      <c r="R26" s="368"/>
      <c r="S26" s="414"/>
      <c r="T26" s="368"/>
      <c r="U26" s="368"/>
      <c r="V26" s="368"/>
    </row>
    <row r="27" spans="3:45" s="161" customFormat="1">
      <c r="C27" s="430" t="s">
        <v>114</v>
      </c>
      <c r="D27" s="252"/>
      <c r="E27" s="252"/>
      <c r="F27" s="252"/>
      <c r="G27" s="252"/>
      <c r="H27" s="252"/>
      <c r="I27" s="164"/>
      <c r="J27" s="165"/>
      <c r="K27" s="239"/>
      <c r="L27" s="239"/>
      <c r="M27" s="167"/>
      <c r="N27" s="168"/>
      <c r="P27" s="17"/>
      <c r="Q27" s="376"/>
      <c r="R27" s="368"/>
      <c r="S27" s="411"/>
      <c r="T27" s="391"/>
      <c r="U27" s="36"/>
      <c r="V27" s="368"/>
    </row>
    <row r="28" spans="3:45" s="161" customFormat="1">
      <c r="C28" s="430" t="s">
        <v>113</v>
      </c>
      <c r="D28" s="252"/>
      <c r="E28" s="252"/>
      <c r="F28" s="252"/>
      <c r="G28" s="252"/>
      <c r="H28" s="252"/>
      <c r="J28" s="165"/>
      <c r="L28" s="167"/>
      <c r="M28" s="167"/>
      <c r="N28" s="168"/>
      <c r="S28" s="415"/>
      <c r="T28" s="364"/>
      <c r="U28" s="373"/>
    </row>
    <row r="29" spans="3:45" s="161" customFormat="1">
      <c r="C29" s="430" t="s">
        <v>115</v>
      </c>
      <c r="D29" s="252"/>
      <c r="E29" s="252"/>
      <c r="F29" s="252"/>
      <c r="G29" s="252"/>
      <c r="H29" s="252"/>
      <c r="I29" s="377"/>
      <c r="J29" s="165"/>
      <c r="L29" s="166"/>
      <c r="M29" s="167"/>
      <c r="N29" s="168"/>
      <c r="S29" s="415"/>
      <c r="T29" s="364"/>
      <c r="U29" s="373"/>
    </row>
    <row r="30" spans="3:45" s="161" customFormat="1">
      <c r="C30" s="430" t="s">
        <v>116</v>
      </c>
      <c r="D30" s="252"/>
      <c r="E30" s="252"/>
      <c r="F30" s="252"/>
      <c r="G30" s="252"/>
      <c r="H30" s="252"/>
      <c r="P30" s="355"/>
      <c r="Q30" s="376"/>
      <c r="S30" s="418"/>
      <c r="T30" s="364"/>
      <c r="U30" s="420"/>
    </row>
    <row r="31" spans="3:45" s="2" customFormat="1">
      <c r="C31" s="476"/>
      <c r="D31" s="476"/>
      <c r="E31" s="476"/>
      <c r="F31" s="476"/>
      <c r="G31" s="476"/>
      <c r="H31" s="476"/>
      <c r="K31" s="113"/>
      <c r="L31" s="113"/>
      <c r="M31" s="113"/>
      <c r="P31" s="355"/>
      <c r="Q31" s="376"/>
      <c r="S31" s="416"/>
      <c r="T31" s="365"/>
      <c r="U31" s="374"/>
    </row>
    <row r="32" spans="3:45" s="127" customFormat="1">
      <c r="C32" s="128"/>
      <c r="D32" s="2"/>
      <c r="E32" s="2"/>
      <c r="F32" s="2"/>
      <c r="G32" s="2"/>
      <c r="H32" s="2"/>
      <c r="I32" s="2"/>
      <c r="J32" s="113"/>
      <c r="K32" s="113"/>
      <c r="L32" s="113"/>
      <c r="M32" s="113"/>
      <c r="N32" s="2"/>
      <c r="S32" s="419"/>
      <c r="T32" s="366"/>
      <c r="U32" s="419"/>
    </row>
    <row r="33" spans="6:21" s="127" customFormat="1">
      <c r="F33" s="200"/>
      <c r="J33" s="64"/>
      <c r="K33" s="64"/>
      <c r="L33" s="64"/>
      <c r="M33" s="64"/>
      <c r="S33" s="417"/>
      <c r="T33" s="366"/>
      <c r="U33" s="375"/>
    </row>
    <row r="34" spans="6:21">
      <c r="F34" s="200"/>
      <c r="G34" s="218"/>
      <c r="J34" s="25"/>
      <c r="K34" s="25"/>
      <c r="L34" s="25"/>
    </row>
    <row r="35" spans="6:21">
      <c r="F35" s="200"/>
      <c r="H35" s="25"/>
      <c r="I35" s="218"/>
      <c r="J35" s="25"/>
      <c r="K35" s="25"/>
      <c r="L35" s="25"/>
    </row>
    <row r="36" spans="6:21">
      <c r="F36" s="218"/>
      <c r="I36" s="218"/>
    </row>
    <row r="37" spans="6:21">
      <c r="I37" s="218"/>
      <c r="M37" s="140"/>
    </row>
  </sheetData>
  <mergeCells count="16">
    <mergeCell ref="C31:H31"/>
    <mergeCell ref="C17:C18"/>
    <mergeCell ref="D17:D18"/>
    <mergeCell ref="E17:O17"/>
    <mergeCell ref="M26:N26"/>
    <mergeCell ref="O8:S8"/>
    <mergeCell ref="K16:L16"/>
    <mergeCell ref="S16:T16"/>
    <mergeCell ref="U16:V16"/>
    <mergeCell ref="W16:X16"/>
    <mergeCell ref="J8:N8"/>
    <mergeCell ref="C3:E3"/>
    <mergeCell ref="F3:G3"/>
    <mergeCell ref="C8:C9"/>
    <mergeCell ref="D8:D9"/>
    <mergeCell ref="E8:I8"/>
  </mergeCells>
  <pageMargins left="0.21" right="0.28999999999999998" top="0.45" bottom="0.46" header="0.31496062992126" footer="0.31496062992126"/>
  <pageSetup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91"/>
  <sheetViews>
    <sheetView topLeftCell="A37" zoomScale="65" zoomScaleNormal="65" workbookViewId="0">
      <selection activeCell="H94" sqref="H94"/>
    </sheetView>
  </sheetViews>
  <sheetFormatPr defaultColWidth="10.7109375" defaultRowHeight="15"/>
  <cols>
    <col min="1" max="1" width="10.7109375" style="245"/>
    <col min="2" max="2" width="52.28515625" style="245" customWidth="1"/>
    <col min="3" max="3" width="17.7109375" style="245" customWidth="1"/>
    <col min="4" max="4" width="16.5703125" style="245" customWidth="1"/>
    <col min="5" max="5" width="16.28515625" style="245" customWidth="1"/>
    <col min="6" max="6" width="14.85546875" style="245" customWidth="1"/>
    <col min="7" max="7" width="17.28515625" style="245" customWidth="1"/>
    <col min="8" max="11" width="10.7109375" style="245"/>
    <col min="12" max="12" width="16.28515625" style="245" customWidth="1"/>
    <col min="13" max="16384" width="10.7109375" style="245"/>
  </cols>
  <sheetData>
    <row r="1" spans="1:7" ht="18.75">
      <c r="B1" s="477" t="s">
        <v>93</v>
      </c>
      <c r="C1" s="477"/>
      <c r="D1" s="477"/>
      <c r="E1" s="477"/>
      <c r="F1" s="477"/>
      <c r="G1" s="477"/>
    </row>
    <row r="2" spans="1:7">
      <c r="B2" s="255"/>
    </row>
    <row r="3" spans="1:7" ht="25.5">
      <c r="A3" s="468" t="s">
        <v>47</v>
      </c>
      <c r="B3" s="3" t="s">
        <v>33</v>
      </c>
      <c r="C3" s="4" t="s">
        <v>34</v>
      </c>
      <c r="D3" s="3" t="s">
        <v>35</v>
      </c>
      <c r="E3" s="5" t="s">
        <v>36</v>
      </c>
      <c r="F3" s="6" t="s">
        <v>37</v>
      </c>
      <c r="G3" s="6" t="s">
        <v>38</v>
      </c>
    </row>
    <row r="4" spans="1:7" ht="22.15" customHeight="1">
      <c r="A4" s="468"/>
      <c r="B4" s="7" t="s">
        <v>39</v>
      </c>
      <c r="C4" s="256">
        <v>263460.99000000034</v>
      </c>
      <c r="D4" s="257"/>
      <c r="E4" s="100"/>
      <c r="F4" s="258">
        <v>3920.8121961644306</v>
      </c>
      <c r="G4" s="258">
        <v>3033.7260202115963</v>
      </c>
    </row>
    <row r="5" spans="1:7" ht="22.15" customHeight="1">
      <c r="B5" s="369" t="s">
        <v>40</v>
      </c>
      <c r="C5" s="370"/>
      <c r="D5" s="371"/>
      <c r="E5" s="340"/>
      <c r="F5" s="259"/>
      <c r="G5" s="259"/>
    </row>
    <row r="6" spans="1:7" s="248" customFormat="1" ht="22.15" customHeight="1">
      <c r="A6" s="372" t="s">
        <v>64</v>
      </c>
      <c r="B6" s="247" t="s">
        <v>94</v>
      </c>
      <c r="C6" s="386">
        <v>4017.3</v>
      </c>
      <c r="D6" s="387">
        <v>151000004</v>
      </c>
      <c r="E6" s="388">
        <v>45962</v>
      </c>
      <c r="F6" s="400">
        <v>4038</v>
      </c>
      <c r="G6" s="401">
        <v>3208</v>
      </c>
    </row>
    <row r="7" spans="1:7" s="248" customFormat="1" ht="22.15" customHeight="1">
      <c r="A7" s="372" t="s">
        <v>72</v>
      </c>
      <c r="B7" s="247" t="s">
        <v>74</v>
      </c>
      <c r="C7" s="386">
        <v>4070.45</v>
      </c>
      <c r="D7" s="387">
        <v>161016517</v>
      </c>
      <c r="E7" s="388">
        <v>45963</v>
      </c>
      <c r="F7" s="400">
        <v>3438</v>
      </c>
      <c r="G7" s="401">
        <v>2911</v>
      </c>
    </row>
    <row r="8" spans="1:7" s="248" customFormat="1" ht="22.15" customHeight="1">
      <c r="A8" s="372" t="s">
        <v>54</v>
      </c>
      <c r="B8" s="247" t="s">
        <v>55</v>
      </c>
      <c r="C8" s="386">
        <v>1562.76</v>
      </c>
      <c r="D8" s="387">
        <v>162004604</v>
      </c>
      <c r="E8" s="388">
        <v>45963</v>
      </c>
      <c r="F8" s="400">
        <v>3728</v>
      </c>
      <c r="G8" s="401">
        <v>2952</v>
      </c>
    </row>
    <row r="9" spans="1:7" s="248" customFormat="1" ht="22.15" customHeight="1">
      <c r="A9" s="372" t="s">
        <v>54</v>
      </c>
      <c r="B9" s="247" t="s">
        <v>56</v>
      </c>
      <c r="C9" s="386">
        <v>2125.14</v>
      </c>
      <c r="D9" s="387">
        <v>162004604</v>
      </c>
      <c r="E9" s="388">
        <v>45963</v>
      </c>
      <c r="F9" s="400">
        <v>4318</v>
      </c>
      <c r="G9" s="401">
        <v>2979</v>
      </c>
    </row>
    <row r="10" spans="1:7" s="248" customFormat="1" ht="22.15" customHeight="1">
      <c r="A10" s="372" t="s">
        <v>54</v>
      </c>
      <c r="B10" s="247" t="s">
        <v>55</v>
      </c>
      <c r="C10" s="386">
        <v>2576.02</v>
      </c>
      <c r="D10" s="387">
        <v>162004608</v>
      </c>
      <c r="E10" s="388">
        <v>45964</v>
      </c>
      <c r="F10" s="400">
        <v>3771</v>
      </c>
      <c r="G10" s="401">
        <v>2607</v>
      </c>
    </row>
    <row r="11" spans="1:7" s="248" customFormat="1" ht="22.15" customHeight="1">
      <c r="A11" s="372" t="s">
        <v>54</v>
      </c>
      <c r="B11" s="247" t="s">
        <v>60</v>
      </c>
      <c r="C11" s="386">
        <v>1353.38</v>
      </c>
      <c r="D11" s="387">
        <v>162004608</v>
      </c>
      <c r="E11" s="388">
        <v>45964</v>
      </c>
      <c r="F11" s="400">
        <v>4059</v>
      </c>
      <c r="G11" s="401">
        <v>2709</v>
      </c>
    </row>
    <row r="12" spans="1:7" s="248" customFormat="1" ht="22.15" customHeight="1">
      <c r="A12" s="372" t="s">
        <v>54</v>
      </c>
      <c r="B12" s="247" t="s">
        <v>55</v>
      </c>
      <c r="C12" s="386">
        <v>2214.04</v>
      </c>
      <c r="D12" s="387">
        <v>162004615</v>
      </c>
      <c r="E12" s="388">
        <v>45966</v>
      </c>
      <c r="F12" s="400">
        <v>3738</v>
      </c>
      <c r="G12" s="401">
        <v>2612</v>
      </c>
    </row>
    <row r="13" spans="1:7" s="248" customFormat="1" ht="22.15" customHeight="1">
      <c r="A13" s="372" t="s">
        <v>54</v>
      </c>
      <c r="B13" s="247" t="s">
        <v>60</v>
      </c>
      <c r="C13" s="386">
        <v>1676.16</v>
      </c>
      <c r="D13" s="387">
        <v>162004615</v>
      </c>
      <c r="E13" s="388">
        <v>45966</v>
      </c>
      <c r="F13" s="400">
        <v>3725</v>
      </c>
      <c r="G13" s="401">
        <v>2651</v>
      </c>
    </row>
    <row r="14" spans="1:7" s="248" customFormat="1" ht="22.15" customHeight="1">
      <c r="A14" s="372" t="s">
        <v>72</v>
      </c>
      <c r="B14" s="247" t="s">
        <v>74</v>
      </c>
      <c r="C14" s="386">
        <v>4052.3</v>
      </c>
      <c r="D14" s="387">
        <v>151001481</v>
      </c>
      <c r="E14" s="388">
        <v>45966</v>
      </c>
      <c r="F14" s="400">
        <v>3477</v>
      </c>
      <c r="G14" s="401">
        <v>2734</v>
      </c>
    </row>
    <row r="15" spans="1:7" s="248" customFormat="1" ht="22.15" customHeight="1">
      <c r="A15" s="372" t="s">
        <v>61</v>
      </c>
      <c r="B15" s="247" t="s">
        <v>62</v>
      </c>
      <c r="C15" s="386">
        <v>4123.55</v>
      </c>
      <c r="D15" s="387">
        <v>151000212</v>
      </c>
      <c r="E15" s="388">
        <v>45967</v>
      </c>
      <c r="F15" s="400">
        <v>4079</v>
      </c>
      <c r="G15" s="401">
        <v>2729</v>
      </c>
    </row>
    <row r="16" spans="1:7" s="248" customFormat="1" ht="22.15" customHeight="1">
      <c r="A16" s="372" t="s">
        <v>72</v>
      </c>
      <c r="B16" s="247" t="s">
        <v>71</v>
      </c>
      <c r="C16" s="386">
        <v>4001.35</v>
      </c>
      <c r="D16" s="387">
        <v>161016521</v>
      </c>
      <c r="E16" s="388">
        <v>45967</v>
      </c>
      <c r="F16" s="400">
        <v>4344</v>
      </c>
      <c r="G16" s="401">
        <v>2784</v>
      </c>
    </row>
    <row r="17" spans="1:7" s="248" customFormat="1" ht="22.15" customHeight="1">
      <c r="A17" s="372" t="s">
        <v>72</v>
      </c>
      <c r="B17" s="247" t="s">
        <v>74</v>
      </c>
      <c r="C17" s="386">
        <v>4094.2</v>
      </c>
      <c r="D17" s="387">
        <v>151001483</v>
      </c>
      <c r="E17" s="388">
        <v>45968</v>
      </c>
      <c r="F17" s="400">
        <v>3438</v>
      </c>
      <c r="G17" s="401">
        <v>2759</v>
      </c>
    </row>
    <row r="18" spans="1:7" s="248" customFormat="1" ht="22.15" customHeight="1">
      <c r="A18" s="372" t="s">
        <v>72</v>
      </c>
      <c r="B18" s="247" t="s">
        <v>74</v>
      </c>
      <c r="C18" s="386">
        <v>3885.25</v>
      </c>
      <c r="D18" s="387">
        <v>151001484</v>
      </c>
      <c r="E18" s="388">
        <v>45968</v>
      </c>
      <c r="F18" s="400">
        <v>3431</v>
      </c>
      <c r="G18" s="401">
        <v>2984</v>
      </c>
    </row>
    <row r="19" spans="1:7" s="248" customFormat="1" ht="22.15" customHeight="1">
      <c r="A19" s="372" t="s">
        <v>72</v>
      </c>
      <c r="B19" s="247" t="s">
        <v>71</v>
      </c>
      <c r="C19" s="386">
        <v>4066.3</v>
      </c>
      <c r="D19" s="387">
        <v>161016525</v>
      </c>
      <c r="E19" s="388">
        <v>45968</v>
      </c>
      <c r="F19" s="400">
        <v>4357</v>
      </c>
      <c r="G19" s="401">
        <v>3411</v>
      </c>
    </row>
    <row r="20" spans="1:7" s="248" customFormat="1" ht="22.15" customHeight="1">
      <c r="A20" s="372" t="s">
        <v>66</v>
      </c>
      <c r="B20" s="247" t="s">
        <v>67</v>
      </c>
      <c r="C20" s="386">
        <v>2005.81</v>
      </c>
      <c r="D20" s="387">
        <v>162000595</v>
      </c>
      <c r="E20" s="388">
        <v>45969</v>
      </c>
      <c r="F20" s="400">
        <v>4088</v>
      </c>
      <c r="G20" s="401">
        <v>2477</v>
      </c>
    </row>
    <row r="21" spans="1:7" s="248" customFormat="1" ht="22.15" customHeight="1">
      <c r="A21" s="372" t="s">
        <v>66</v>
      </c>
      <c r="B21" s="247" t="s">
        <v>75</v>
      </c>
      <c r="C21" s="386">
        <v>2082.04</v>
      </c>
      <c r="D21" s="387">
        <v>162000595</v>
      </c>
      <c r="E21" s="388">
        <v>45969</v>
      </c>
      <c r="F21" s="400">
        <v>4020</v>
      </c>
      <c r="G21" s="401">
        <v>2491</v>
      </c>
    </row>
    <row r="22" spans="1:7" s="248" customFormat="1" ht="22.15" customHeight="1">
      <c r="A22" s="372" t="s">
        <v>72</v>
      </c>
      <c r="B22" s="247" t="s">
        <v>71</v>
      </c>
      <c r="C22" s="386">
        <v>4028.6</v>
      </c>
      <c r="D22" s="387">
        <v>161016526</v>
      </c>
      <c r="E22" s="388">
        <v>45970</v>
      </c>
      <c r="F22" s="400">
        <v>4326</v>
      </c>
      <c r="G22" s="401">
        <v>3269</v>
      </c>
    </row>
    <row r="23" spans="1:7" s="248" customFormat="1" ht="22.15" customHeight="1">
      <c r="A23" s="372" t="s">
        <v>54</v>
      </c>
      <c r="B23" s="247" t="s">
        <v>65</v>
      </c>
      <c r="C23" s="386">
        <v>1984.19</v>
      </c>
      <c r="D23" s="387">
        <v>162004629</v>
      </c>
      <c r="E23" s="388">
        <v>45970</v>
      </c>
      <c r="F23" s="400">
        <v>3718</v>
      </c>
      <c r="G23" s="401">
        <v>3571</v>
      </c>
    </row>
    <row r="24" spans="1:7" s="248" customFormat="1" ht="22.15" customHeight="1">
      <c r="A24" s="372" t="s">
        <v>54</v>
      </c>
      <c r="B24" s="247" t="s">
        <v>60</v>
      </c>
      <c r="C24" s="386">
        <v>1845.86</v>
      </c>
      <c r="D24" s="387">
        <v>162004629</v>
      </c>
      <c r="E24" s="388">
        <v>45970</v>
      </c>
      <c r="F24" s="400">
        <v>4053</v>
      </c>
      <c r="G24" s="401">
        <v>2980</v>
      </c>
    </row>
    <row r="25" spans="1:7" s="248" customFormat="1" ht="22.15" customHeight="1">
      <c r="A25" s="372" t="s">
        <v>72</v>
      </c>
      <c r="B25" s="247" t="s">
        <v>71</v>
      </c>
      <c r="C25" s="386">
        <v>4010.11</v>
      </c>
      <c r="D25" s="387">
        <v>151001487</v>
      </c>
      <c r="E25" s="388">
        <v>45971</v>
      </c>
      <c r="F25" s="400">
        <v>3443</v>
      </c>
      <c r="G25" s="401">
        <v>3371</v>
      </c>
    </row>
    <row r="26" spans="1:7" s="248" customFormat="1" ht="22.15" customHeight="1">
      <c r="A26" s="372" t="s">
        <v>54</v>
      </c>
      <c r="B26" s="247" t="s">
        <v>55</v>
      </c>
      <c r="C26" s="386">
        <v>2289.62</v>
      </c>
      <c r="D26" s="387">
        <v>162000633</v>
      </c>
      <c r="E26" s="388">
        <v>45971</v>
      </c>
      <c r="F26" s="400">
        <v>3617</v>
      </c>
      <c r="G26" s="401">
        <v>2881</v>
      </c>
    </row>
    <row r="27" spans="1:7" s="248" customFormat="1" ht="22.15" customHeight="1">
      <c r="A27" s="372" t="s">
        <v>54</v>
      </c>
      <c r="B27" s="247" t="s">
        <v>56</v>
      </c>
      <c r="C27" s="386">
        <v>1698.53</v>
      </c>
      <c r="D27" s="387">
        <v>162000633</v>
      </c>
      <c r="E27" s="388">
        <v>45971</v>
      </c>
      <c r="F27" s="400">
        <v>4008</v>
      </c>
      <c r="G27" s="401">
        <v>2712</v>
      </c>
    </row>
    <row r="28" spans="1:7" s="248" customFormat="1" ht="22.15" customHeight="1">
      <c r="A28" s="372" t="s">
        <v>54</v>
      </c>
      <c r="B28" s="247" t="s">
        <v>65</v>
      </c>
      <c r="C28" s="386">
        <v>1683.4</v>
      </c>
      <c r="D28" s="387">
        <v>162004634</v>
      </c>
      <c r="E28" s="388">
        <v>45971</v>
      </c>
      <c r="F28" s="400">
        <v>4054</v>
      </c>
      <c r="G28" s="401">
        <v>2568</v>
      </c>
    </row>
    <row r="29" spans="1:7" s="248" customFormat="1" ht="22.15" customHeight="1">
      <c r="A29" s="372" t="s">
        <v>54</v>
      </c>
      <c r="B29" s="247" t="s">
        <v>60</v>
      </c>
      <c r="C29" s="386">
        <v>2273.2800000000002</v>
      </c>
      <c r="D29" s="387">
        <v>162004634</v>
      </c>
      <c r="E29" s="388">
        <v>45971</v>
      </c>
      <c r="F29" s="400">
        <v>3723</v>
      </c>
      <c r="G29" s="401">
        <v>3445</v>
      </c>
    </row>
    <row r="30" spans="1:7" s="248" customFormat="1" ht="22.15" customHeight="1">
      <c r="A30" s="372" t="s">
        <v>72</v>
      </c>
      <c r="B30" s="247" t="s">
        <v>74</v>
      </c>
      <c r="C30" s="386">
        <v>3850.34</v>
      </c>
      <c r="D30" s="387">
        <v>151001488</v>
      </c>
      <c r="E30" s="388">
        <v>45972</v>
      </c>
      <c r="F30" s="400">
        <v>3429</v>
      </c>
      <c r="G30" s="401">
        <v>3704</v>
      </c>
    </row>
    <row r="31" spans="1:7" s="248" customFormat="1" ht="22.15" customHeight="1">
      <c r="A31" s="372" t="s">
        <v>72</v>
      </c>
      <c r="B31" s="247" t="s">
        <v>71</v>
      </c>
      <c r="C31" s="386">
        <v>4044.72</v>
      </c>
      <c r="D31" s="387">
        <v>161016528</v>
      </c>
      <c r="E31" s="388">
        <v>45973</v>
      </c>
      <c r="F31" s="400">
        <v>4316</v>
      </c>
      <c r="G31" s="401">
        <v>2650</v>
      </c>
    </row>
    <row r="32" spans="1:7" s="248" customFormat="1" ht="22.15" customHeight="1">
      <c r="A32" s="372" t="s">
        <v>54</v>
      </c>
      <c r="B32" s="247" t="s">
        <v>55</v>
      </c>
      <c r="C32" s="386">
        <v>1433.07</v>
      </c>
      <c r="D32" s="387">
        <v>162004637</v>
      </c>
      <c r="E32" s="388">
        <v>45973</v>
      </c>
      <c r="F32" s="400">
        <v>3771</v>
      </c>
      <c r="G32" s="401">
        <v>3596</v>
      </c>
    </row>
    <row r="33" spans="1:7" s="248" customFormat="1" ht="22.15" customHeight="1">
      <c r="A33" s="372" t="s">
        <v>54</v>
      </c>
      <c r="B33" s="247" t="s">
        <v>56</v>
      </c>
      <c r="C33" s="386">
        <v>2273.1999999999998</v>
      </c>
      <c r="D33" s="387">
        <v>162004637</v>
      </c>
      <c r="E33" s="388">
        <v>45973</v>
      </c>
      <c r="F33" s="400">
        <v>4029</v>
      </c>
      <c r="G33" s="401">
        <v>3146</v>
      </c>
    </row>
    <row r="34" spans="1:7" s="248" customFormat="1" ht="22.15" customHeight="1">
      <c r="A34" s="372" t="s">
        <v>54</v>
      </c>
      <c r="B34" s="247" t="s">
        <v>55</v>
      </c>
      <c r="C34" s="386">
        <v>2302.91</v>
      </c>
      <c r="D34" s="387">
        <v>162004643</v>
      </c>
      <c r="E34" s="388">
        <v>45974</v>
      </c>
      <c r="F34" s="400">
        <v>3729</v>
      </c>
      <c r="G34" s="401">
        <v>2990</v>
      </c>
    </row>
    <row r="35" spans="1:7" s="248" customFormat="1" ht="22.15" customHeight="1">
      <c r="A35" s="372" t="s">
        <v>54</v>
      </c>
      <c r="B35" s="247" t="s">
        <v>56</v>
      </c>
      <c r="C35" s="386">
        <v>1579.43</v>
      </c>
      <c r="D35" s="387">
        <v>162004643</v>
      </c>
      <c r="E35" s="388">
        <v>45974</v>
      </c>
      <c r="F35" s="400">
        <v>4067</v>
      </c>
      <c r="G35" s="401">
        <v>2494</v>
      </c>
    </row>
    <row r="36" spans="1:7" s="248" customFormat="1" ht="22.15" customHeight="1">
      <c r="A36" s="372" t="s">
        <v>72</v>
      </c>
      <c r="B36" s="247" t="s">
        <v>74</v>
      </c>
      <c r="C36" s="386">
        <v>4099.3500000000004</v>
      </c>
      <c r="D36" s="387">
        <v>151001493</v>
      </c>
      <c r="E36" s="388">
        <v>45975</v>
      </c>
      <c r="F36" s="402">
        <v>3250</v>
      </c>
      <c r="G36" s="401">
        <v>3602</v>
      </c>
    </row>
    <row r="37" spans="1:7" s="248" customFormat="1" ht="22.15" customHeight="1">
      <c r="A37" s="372" t="s">
        <v>61</v>
      </c>
      <c r="B37" s="247" t="s">
        <v>74</v>
      </c>
      <c r="C37" s="386">
        <v>4022.36</v>
      </c>
      <c r="D37" s="387">
        <v>151001494</v>
      </c>
      <c r="E37" s="388">
        <v>45975</v>
      </c>
      <c r="F37" s="402">
        <v>3250</v>
      </c>
      <c r="G37" s="401">
        <v>3378</v>
      </c>
    </row>
    <row r="38" spans="1:7" s="248" customFormat="1" ht="22.15" customHeight="1">
      <c r="A38" s="372" t="s">
        <v>54</v>
      </c>
      <c r="B38" s="247" t="s">
        <v>65</v>
      </c>
      <c r="C38" s="386">
        <v>1721.52</v>
      </c>
      <c r="D38" s="387">
        <v>162004645</v>
      </c>
      <c r="E38" s="388">
        <v>45975</v>
      </c>
      <c r="F38" s="400">
        <v>3727</v>
      </c>
      <c r="G38" s="401">
        <v>2553</v>
      </c>
    </row>
    <row r="39" spans="1:7" s="248" customFormat="1" ht="22.15" customHeight="1">
      <c r="A39" s="372" t="s">
        <v>54</v>
      </c>
      <c r="B39" s="247" t="s">
        <v>60</v>
      </c>
      <c r="C39" s="386">
        <v>2220.71</v>
      </c>
      <c r="D39" s="387">
        <v>162004645</v>
      </c>
      <c r="E39" s="388">
        <v>45975</v>
      </c>
      <c r="F39" s="400">
        <v>4056</v>
      </c>
      <c r="G39" s="401">
        <v>3023</v>
      </c>
    </row>
    <row r="40" spans="1:7" s="248" customFormat="1" ht="22.15" customHeight="1">
      <c r="A40" s="372" t="s">
        <v>54</v>
      </c>
      <c r="B40" s="247" t="s">
        <v>55</v>
      </c>
      <c r="C40" s="386">
        <v>2089.7800000000002</v>
      </c>
      <c r="D40" s="387">
        <v>162004649</v>
      </c>
      <c r="E40" s="388">
        <v>45976</v>
      </c>
      <c r="F40" s="431">
        <v>3771.2019378628911</v>
      </c>
      <c r="G40" s="401">
        <v>2729</v>
      </c>
    </row>
    <row r="41" spans="1:7" s="248" customFormat="1" ht="22.15" customHeight="1">
      <c r="A41" s="372" t="s">
        <v>54</v>
      </c>
      <c r="B41" s="247" t="s">
        <v>60</v>
      </c>
      <c r="C41" s="386">
        <v>1930.38</v>
      </c>
      <c r="D41" s="387">
        <v>162004649</v>
      </c>
      <c r="E41" s="388">
        <v>45976</v>
      </c>
      <c r="F41" s="431">
        <v>3985.5395801632108</v>
      </c>
      <c r="G41" s="401">
        <v>2711</v>
      </c>
    </row>
    <row r="42" spans="1:7" s="248" customFormat="1" ht="22.15" customHeight="1">
      <c r="A42" s="372" t="s">
        <v>61</v>
      </c>
      <c r="B42" s="247" t="s">
        <v>98</v>
      </c>
      <c r="C42" s="386">
        <v>3911.79</v>
      </c>
      <c r="D42" s="387">
        <v>161002934</v>
      </c>
      <c r="E42" s="388">
        <v>45977</v>
      </c>
      <c r="F42" s="431">
        <v>3887.3861326557476</v>
      </c>
      <c r="G42" s="401">
        <v>3170</v>
      </c>
    </row>
    <row r="43" spans="1:7" s="248" customFormat="1" ht="22.15" customHeight="1">
      <c r="A43" s="372" t="s">
        <v>54</v>
      </c>
      <c r="B43" s="247" t="s">
        <v>55</v>
      </c>
      <c r="C43" s="386">
        <v>2338.75</v>
      </c>
      <c r="D43" s="387">
        <v>162004651</v>
      </c>
      <c r="E43" s="388">
        <v>45978</v>
      </c>
      <c r="F43" s="431">
        <v>3771.2019378628911</v>
      </c>
      <c r="G43" s="401">
        <v>2726</v>
      </c>
    </row>
    <row r="44" spans="1:7" s="248" customFormat="1" ht="22.15" customHeight="1">
      <c r="A44" s="372" t="s">
        <v>54</v>
      </c>
      <c r="B44" s="247" t="s">
        <v>56</v>
      </c>
      <c r="C44" s="386">
        <v>1593.73</v>
      </c>
      <c r="D44" s="387">
        <v>162004651</v>
      </c>
      <c r="E44" s="388">
        <v>45978</v>
      </c>
      <c r="F44" s="431">
        <v>4201.1544279917998</v>
      </c>
      <c r="G44" s="401">
        <v>2608</v>
      </c>
    </row>
    <row r="45" spans="1:7" s="248" customFormat="1" ht="22.15" customHeight="1">
      <c r="A45" s="372" t="s">
        <v>54</v>
      </c>
      <c r="B45" s="247" t="s">
        <v>65</v>
      </c>
      <c r="C45" s="386">
        <v>1956.36</v>
      </c>
      <c r="D45" s="387">
        <v>162004654</v>
      </c>
      <c r="E45" s="388">
        <v>45978</v>
      </c>
      <c r="F45" s="431">
        <v>3777.6332778110936</v>
      </c>
      <c r="G45" s="401">
        <v>2638</v>
      </c>
    </row>
    <row r="46" spans="1:7" s="248" customFormat="1" ht="22.15" customHeight="1">
      <c r="A46" s="372" t="s">
        <v>54</v>
      </c>
      <c r="B46" s="247" t="s">
        <v>60</v>
      </c>
      <c r="C46" s="386">
        <v>2129.88</v>
      </c>
      <c r="D46" s="387">
        <v>162004654</v>
      </c>
      <c r="E46" s="388">
        <v>45978</v>
      </c>
      <c r="F46" s="431">
        <v>3985.5395801632108</v>
      </c>
      <c r="G46" s="401">
        <v>2787</v>
      </c>
    </row>
    <row r="47" spans="1:7" s="248" customFormat="1" ht="22.15" customHeight="1">
      <c r="A47" s="372" t="s">
        <v>52</v>
      </c>
      <c r="B47" s="247" t="s">
        <v>53</v>
      </c>
      <c r="C47" s="386">
        <v>4476.38</v>
      </c>
      <c r="D47" s="387">
        <v>151000993</v>
      </c>
      <c r="E47" s="388">
        <v>45979</v>
      </c>
      <c r="F47" s="432">
        <v>4073</v>
      </c>
      <c r="G47" s="401">
        <v>3405</v>
      </c>
    </row>
    <row r="48" spans="1:7" s="248" customFormat="1" ht="22.15" customHeight="1">
      <c r="A48" s="372" t="s">
        <v>61</v>
      </c>
      <c r="B48" s="247" t="s">
        <v>62</v>
      </c>
      <c r="C48" s="386">
        <v>3884.28</v>
      </c>
      <c r="D48" s="387">
        <v>161002936</v>
      </c>
      <c r="E48" s="388">
        <v>45980</v>
      </c>
      <c r="F48" s="431">
        <v>3995.4454809175545</v>
      </c>
      <c r="G48" s="401">
        <v>3045</v>
      </c>
    </row>
    <row r="49" spans="1:7" s="248" customFormat="1" ht="22.15" customHeight="1">
      <c r="A49" s="372" t="s">
        <v>57</v>
      </c>
      <c r="B49" s="247" t="s">
        <v>58</v>
      </c>
      <c r="C49" s="386">
        <v>1071.3</v>
      </c>
      <c r="D49" s="387">
        <v>151000291</v>
      </c>
      <c r="E49" s="388">
        <v>45981</v>
      </c>
      <c r="F49" s="431">
        <v>3875.7025526528478</v>
      </c>
      <c r="G49" s="401">
        <v>3624</v>
      </c>
    </row>
    <row r="50" spans="1:7" s="248" customFormat="1" ht="22.15" customHeight="1">
      <c r="A50" s="372" t="s">
        <v>57</v>
      </c>
      <c r="B50" s="247" t="s">
        <v>59</v>
      </c>
      <c r="C50" s="386">
        <v>2614.6</v>
      </c>
      <c r="D50" s="387">
        <v>151000291</v>
      </c>
      <c r="E50" s="388">
        <v>45981</v>
      </c>
      <c r="F50" s="431">
        <v>4112.720969379724</v>
      </c>
      <c r="G50" s="401">
        <v>3910</v>
      </c>
    </row>
    <row r="51" spans="1:7" s="248" customFormat="1" ht="22.15" customHeight="1">
      <c r="A51" s="372" t="s">
        <v>52</v>
      </c>
      <c r="B51" s="247" t="s">
        <v>53</v>
      </c>
      <c r="C51" s="386">
        <v>3930.82</v>
      </c>
      <c r="D51" s="387">
        <v>151000996</v>
      </c>
      <c r="E51" s="388">
        <v>45981</v>
      </c>
      <c r="F51" s="431">
        <v>3703.1210421380092</v>
      </c>
      <c r="G51" s="426">
        <v>3419.6254026908637</v>
      </c>
    </row>
    <row r="52" spans="1:7" s="248" customFormat="1" ht="22.15" customHeight="1">
      <c r="A52" s="372" t="s">
        <v>54</v>
      </c>
      <c r="B52" s="247" t="s">
        <v>65</v>
      </c>
      <c r="C52" s="386">
        <v>1626.62</v>
      </c>
      <c r="D52" s="387">
        <v>162004666</v>
      </c>
      <c r="E52" s="388">
        <v>45982</v>
      </c>
      <c r="F52" s="431">
        <v>3777.6332778110936</v>
      </c>
      <c r="G52" s="426">
        <v>3571</v>
      </c>
    </row>
    <row r="53" spans="1:7" s="248" customFormat="1" ht="22.15" customHeight="1">
      <c r="A53" s="372" t="s">
        <v>54</v>
      </c>
      <c r="B53" s="247" t="s">
        <v>60</v>
      </c>
      <c r="C53" s="386">
        <v>2346.88</v>
      </c>
      <c r="D53" s="387">
        <v>162004666</v>
      </c>
      <c r="E53" s="388">
        <v>45982</v>
      </c>
      <c r="F53" s="431">
        <v>3985.5395801632108</v>
      </c>
      <c r="G53" s="426">
        <v>3445</v>
      </c>
    </row>
    <row r="54" spans="1:7" s="248" customFormat="1" ht="22.15" customHeight="1">
      <c r="A54" s="372" t="s">
        <v>68</v>
      </c>
      <c r="B54" s="247" t="s">
        <v>70</v>
      </c>
      <c r="C54" s="386">
        <v>962.54</v>
      </c>
      <c r="D54" s="387">
        <v>151000203</v>
      </c>
      <c r="E54" s="388" t="s">
        <v>100</v>
      </c>
      <c r="F54" s="431">
        <v>4015</v>
      </c>
      <c r="G54" s="426">
        <v>3146</v>
      </c>
    </row>
    <row r="55" spans="1:7" s="248" customFormat="1" ht="22.15" customHeight="1">
      <c r="A55" s="372" t="s">
        <v>68</v>
      </c>
      <c r="B55" s="247" t="s">
        <v>73</v>
      </c>
      <c r="C55" s="386">
        <v>2544.1799999999998</v>
      </c>
      <c r="D55" s="387">
        <v>151000203</v>
      </c>
      <c r="E55" s="388" t="s">
        <v>100</v>
      </c>
      <c r="F55" s="431">
        <v>4015.4873391934088</v>
      </c>
      <c r="G55" s="426">
        <v>3182.0315438265789</v>
      </c>
    </row>
    <row r="56" spans="1:7" s="248" customFormat="1" ht="22.15" customHeight="1">
      <c r="A56" s="372" t="s">
        <v>68</v>
      </c>
      <c r="B56" s="247" t="s">
        <v>69</v>
      </c>
      <c r="C56" s="386">
        <v>552.74</v>
      </c>
      <c r="D56" s="387">
        <v>151000203</v>
      </c>
      <c r="E56" s="388" t="s">
        <v>100</v>
      </c>
      <c r="F56" s="431">
        <v>4034.5075119283756</v>
      </c>
      <c r="G56" s="426">
        <v>3190.986570978911</v>
      </c>
    </row>
    <row r="57" spans="1:7" s="248" customFormat="1" ht="22.15" customHeight="1">
      <c r="A57" s="372" t="s">
        <v>68</v>
      </c>
      <c r="B57" s="247" t="s">
        <v>69</v>
      </c>
      <c r="C57" s="386">
        <v>2252.39</v>
      </c>
      <c r="D57" s="387">
        <v>161002598</v>
      </c>
      <c r="E57" s="388" t="s">
        <v>99</v>
      </c>
      <c r="F57" s="431">
        <v>4034.5075119283756</v>
      </c>
      <c r="G57" s="426">
        <v>3351.015626527415</v>
      </c>
    </row>
    <row r="58" spans="1:7" s="248" customFormat="1" ht="22.15" customHeight="1">
      <c r="A58" s="372" t="s">
        <v>68</v>
      </c>
      <c r="B58" s="247" t="s">
        <v>73</v>
      </c>
      <c r="C58" s="386">
        <v>1548.42</v>
      </c>
      <c r="D58" s="387">
        <v>161002598</v>
      </c>
      <c r="E58" s="388" t="s">
        <v>99</v>
      </c>
      <c r="F58" s="431">
        <v>4015.4873391934088</v>
      </c>
      <c r="G58" s="426">
        <v>3152.5503369621565</v>
      </c>
    </row>
    <row r="59" spans="1:7" s="248" customFormat="1" ht="22.15" customHeight="1">
      <c r="A59" s="372" t="s">
        <v>66</v>
      </c>
      <c r="B59" s="247" t="s">
        <v>75</v>
      </c>
      <c r="C59" s="386">
        <v>3596.33</v>
      </c>
      <c r="D59" s="387">
        <v>162000606</v>
      </c>
      <c r="E59" s="388" t="s">
        <v>99</v>
      </c>
      <c r="F59" s="431">
        <v>4150</v>
      </c>
      <c r="G59" s="426">
        <v>2314.4338998117551</v>
      </c>
    </row>
    <row r="60" spans="1:7" s="248" customFormat="1" ht="22.15" customHeight="1">
      <c r="A60" s="372" t="s">
        <v>66</v>
      </c>
      <c r="B60" s="247" t="s">
        <v>75</v>
      </c>
      <c r="C60" s="386">
        <v>3594</v>
      </c>
      <c r="D60" s="387">
        <v>162000607</v>
      </c>
      <c r="E60" s="388">
        <v>45986</v>
      </c>
      <c r="F60" s="431">
        <v>4150</v>
      </c>
      <c r="G60" s="426">
        <v>2443.8003107644304</v>
      </c>
    </row>
    <row r="61" spans="1:7" s="248" customFormat="1" ht="22.15" customHeight="1">
      <c r="A61" s="372" t="s">
        <v>72</v>
      </c>
      <c r="B61" s="247" t="s">
        <v>74</v>
      </c>
      <c r="C61" s="386">
        <v>4078.85</v>
      </c>
      <c r="D61" s="387">
        <v>161016547</v>
      </c>
      <c r="E61" s="388">
        <v>45986</v>
      </c>
      <c r="F61" s="431">
        <v>3250</v>
      </c>
      <c r="G61" s="426">
        <v>3910</v>
      </c>
    </row>
    <row r="62" spans="1:7" s="248" customFormat="1" ht="22.15" customHeight="1">
      <c r="A62" s="372" t="s">
        <v>54</v>
      </c>
      <c r="B62" s="247" t="s">
        <v>55</v>
      </c>
      <c r="C62" s="386">
        <v>2644.53</v>
      </c>
      <c r="D62" s="387">
        <v>162004688</v>
      </c>
      <c r="E62" s="388">
        <v>45988</v>
      </c>
      <c r="F62" s="431">
        <v>3771.2019378628911</v>
      </c>
      <c r="G62" s="426">
        <v>3596</v>
      </c>
    </row>
    <row r="63" spans="1:7" s="248" customFormat="1" ht="22.15" customHeight="1">
      <c r="A63" s="372" t="s">
        <v>54</v>
      </c>
      <c r="B63" s="247" t="s">
        <v>56</v>
      </c>
      <c r="C63" s="386">
        <v>1184.1500000000001</v>
      </c>
      <c r="D63" s="387">
        <v>162004688</v>
      </c>
      <c r="E63" s="388">
        <v>45988</v>
      </c>
      <c r="F63" s="431">
        <v>4201.1544279917998</v>
      </c>
      <c r="G63" s="426">
        <v>3146</v>
      </c>
    </row>
    <row r="64" spans="1:7" s="248" customFormat="1" ht="22.15" customHeight="1">
      <c r="A64" s="372" t="s">
        <v>54</v>
      </c>
      <c r="B64" s="247" t="s">
        <v>56</v>
      </c>
      <c r="C64" s="386">
        <v>1996.67</v>
      </c>
      <c r="D64" s="387">
        <v>162004687</v>
      </c>
      <c r="E64" s="388">
        <v>45987</v>
      </c>
      <c r="F64" s="431">
        <v>4201.1544279917998</v>
      </c>
      <c r="G64" s="426">
        <v>3146</v>
      </c>
    </row>
    <row r="65" spans="1:7" s="248" customFormat="1" ht="22.15" customHeight="1">
      <c r="A65" s="372" t="s">
        <v>54</v>
      </c>
      <c r="B65" s="247" t="s">
        <v>60</v>
      </c>
      <c r="C65" s="386">
        <v>1891.08</v>
      </c>
      <c r="D65" s="387">
        <v>162004687</v>
      </c>
      <c r="E65" s="388">
        <v>45987</v>
      </c>
      <c r="F65" s="431">
        <v>3985.5395801632108</v>
      </c>
      <c r="G65" s="426">
        <v>3445</v>
      </c>
    </row>
    <row r="66" spans="1:7" s="248" customFormat="1" ht="22.15" customHeight="1">
      <c r="A66" s="372" t="s">
        <v>61</v>
      </c>
      <c r="B66" s="247" t="s">
        <v>62</v>
      </c>
      <c r="C66" s="386">
        <v>4024.04</v>
      </c>
      <c r="D66" s="387">
        <v>161002938</v>
      </c>
      <c r="E66" s="388" t="s">
        <v>96</v>
      </c>
      <c r="F66" s="431">
        <v>3995.4454809175545</v>
      </c>
      <c r="G66" s="426">
        <v>3910</v>
      </c>
    </row>
    <row r="67" spans="1:7" s="248" customFormat="1" ht="22.15" customHeight="1">
      <c r="A67" s="372" t="s">
        <v>54</v>
      </c>
      <c r="B67" s="247" t="s">
        <v>55</v>
      </c>
      <c r="C67" s="386">
        <v>2345.65</v>
      </c>
      <c r="D67" s="387">
        <v>162004685</v>
      </c>
      <c r="E67" s="388" t="s">
        <v>95</v>
      </c>
      <c r="F67" s="431">
        <v>3771.2019378628911</v>
      </c>
      <c r="G67" s="426">
        <v>3596</v>
      </c>
    </row>
    <row r="68" spans="1:7" s="248" customFormat="1" ht="22.15" customHeight="1">
      <c r="A68" s="372" t="s">
        <v>54</v>
      </c>
      <c r="B68" s="247" t="s">
        <v>60</v>
      </c>
      <c r="C68" s="386">
        <v>1539.4</v>
      </c>
      <c r="D68" s="387">
        <v>162004685</v>
      </c>
      <c r="E68" s="388" t="s">
        <v>95</v>
      </c>
      <c r="F68" s="431">
        <v>3985.5395801632108</v>
      </c>
      <c r="G68" s="426">
        <v>3445</v>
      </c>
    </row>
    <row r="69" spans="1:7" s="248" customFormat="1" ht="22.15" customHeight="1">
      <c r="A69" s="372" t="s">
        <v>54</v>
      </c>
      <c r="B69" s="247" t="s">
        <v>55</v>
      </c>
      <c r="C69" s="386">
        <v>1318.16</v>
      </c>
      <c r="D69" s="387">
        <v>162004695</v>
      </c>
      <c r="E69" s="388" t="s">
        <v>97</v>
      </c>
      <c r="F69" s="431">
        <v>3771.2019378628911</v>
      </c>
      <c r="G69" s="426">
        <v>3596</v>
      </c>
    </row>
    <row r="70" spans="1:7" s="248" customFormat="1" ht="22.15" customHeight="1">
      <c r="A70" s="372" t="s">
        <v>54</v>
      </c>
      <c r="B70" s="247" t="s">
        <v>60</v>
      </c>
      <c r="C70" s="386">
        <v>2585.98</v>
      </c>
      <c r="D70" s="387">
        <v>162004695</v>
      </c>
      <c r="E70" s="388" t="s">
        <v>97</v>
      </c>
      <c r="F70" s="431">
        <v>3985.5395801632108</v>
      </c>
      <c r="G70" s="426">
        <v>3445</v>
      </c>
    </row>
    <row r="71" spans="1:7" s="248" customFormat="1" ht="22.15" customHeight="1">
      <c r="A71" s="372" t="s">
        <v>72</v>
      </c>
      <c r="B71" s="247" t="s">
        <v>74</v>
      </c>
      <c r="C71" s="386">
        <v>4005.91</v>
      </c>
      <c r="D71" s="387">
        <v>151001509</v>
      </c>
      <c r="E71" s="388" t="s">
        <v>97</v>
      </c>
      <c r="F71" s="431">
        <v>3250</v>
      </c>
      <c r="G71" s="426">
        <v>3910</v>
      </c>
    </row>
    <row r="72" spans="1:7" s="248" customFormat="1" ht="22.15" customHeight="1">
      <c r="A72" s="372" t="s">
        <v>106</v>
      </c>
      <c r="B72" s="247" t="s">
        <v>107</v>
      </c>
      <c r="C72" s="386">
        <v>3973.16</v>
      </c>
      <c r="D72" s="387">
        <v>162000900</v>
      </c>
      <c r="E72" s="388">
        <v>45983</v>
      </c>
      <c r="F72" s="431">
        <v>3250</v>
      </c>
      <c r="G72" s="426">
        <v>2834.6749920544835</v>
      </c>
    </row>
    <row r="73" spans="1:7" s="252" customFormat="1">
      <c r="B73" s="10"/>
      <c r="C73" s="11">
        <f>SUM(C4:C72)</f>
        <v>441267.9700000002</v>
      </c>
      <c r="D73" s="12"/>
      <c r="E73" s="13"/>
      <c r="F73" s="204">
        <f>SUMPRODUCT($C$4:$C$72,F4:F72)/($C$73)</f>
        <v>3886.9233262342527</v>
      </c>
      <c r="G73" s="204">
        <f>SUMPRODUCT($C$4:$C$72,G4:G72)/($C$73)</f>
        <v>3068.5940521006978</v>
      </c>
    </row>
    <row r="74" spans="1:7" s="252" customFormat="1">
      <c r="B74" s="245"/>
      <c r="C74" s="245"/>
      <c r="D74" s="250"/>
      <c r="E74" s="250"/>
      <c r="F74" s="251"/>
      <c r="G74" s="206"/>
    </row>
    <row r="75" spans="1:7" s="253" customFormat="1">
      <c r="C75" s="252"/>
      <c r="D75" s="252"/>
      <c r="E75" s="252"/>
      <c r="F75" s="251"/>
      <c r="G75" s="251"/>
    </row>
    <row r="76" spans="1:7" s="252" customFormat="1">
      <c r="B76" s="433" t="s">
        <v>112</v>
      </c>
      <c r="F76" s="251"/>
      <c r="G76" s="251"/>
    </row>
    <row r="77" spans="1:7" s="252" customFormat="1">
      <c r="B77" s="430" t="s">
        <v>114</v>
      </c>
      <c r="F77" s="251"/>
      <c r="G77" s="251"/>
    </row>
    <row r="78" spans="1:7">
      <c r="B78" s="430" t="s">
        <v>113</v>
      </c>
      <c r="C78" s="252"/>
      <c r="D78" s="252"/>
      <c r="E78" s="252"/>
      <c r="F78" s="251"/>
      <c r="G78" s="251"/>
    </row>
    <row r="79" spans="1:7">
      <c r="B79" s="430" t="s">
        <v>115</v>
      </c>
      <c r="C79" s="252"/>
      <c r="D79" s="252"/>
      <c r="E79" s="252"/>
      <c r="F79" s="251"/>
      <c r="G79" s="251"/>
    </row>
    <row r="80" spans="1:7">
      <c r="B80" s="430" t="s">
        <v>116</v>
      </c>
    </row>
    <row r="81" spans="2:9">
      <c r="B81" s="434"/>
    </row>
    <row r="85" spans="2:9">
      <c r="C85" s="245">
        <f>67-22</f>
        <v>45</v>
      </c>
    </row>
    <row r="91" spans="2:9">
      <c r="I91" s="245">
        <f>67-34</f>
        <v>33</v>
      </c>
    </row>
  </sheetData>
  <mergeCells count="2">
    <mergeCell ref="B1:G1"/>
    <mergeCell ref="A3:A4"/>
  </mergeCells>
  <pageMargins left="0.43307086614173229" right="0.23622047244094491" top="0.74803149606299213" bottom="0.74803149606299213" header="0.31496062992125984" footer="0.31496062992125984"/>
  <pageSetup paperSize="268" scale="32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COAL DETAILS 210</vt:lpstr>
      <vt:lpstr>GCV DETAILS 210</vt:lpstr>
      <vt:lpstr>500 COAL DETAILS</vt:lpstr>
      <vt:lpstr>500 GCV DETAILS</vt:lpstr>
      <vt:lpstr>660 CD</vt:lpstr>
      <vt:lpstr>660 GCV DETAILS</vt:lpstr>
      <vt:lpstr>'500 COAL DETAILS'!Print_Area</vt:lpstr>
      <vt:lpstr>'500 GCV DETAILS'!Print_Area</vt:lpstr>
      <vt:lpstr>'660 CD'!Print_Area</vt:lpstr>
      <vt:lpstr>'660 GCV DETAILS'!Print_Area</vt:lpstr>
      <vt:lpstr>'COAL DETAILS 210'!Print_Area</vt:lpstr>
      <vt:lpstr>'GCV DETAILS 210'!Print_Area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MANISHA BODADE</dc:creator>
  <cp:lastModifiedBy>Bhusawal58</cp:lastModifiedBy>
  <cp:revision/>
  <cp:lastPrinted>2025-12-03T12:00:18Z</cp:lastPrinted>
  <dcterms:created xsi:type="dcterms:W3CDTF">2006-09-16T00:00:00Z</dcterms:created>
  <dcterms:modified xsi:type="dcterms:W3CDTF">2025-12-04T12:34:23Z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DF25E0243B79489CA7B2F4AD9065D6C7_12</vt:lpwstr>
  </property>
  <property fmtid="{D5CDD505-2E9C-101B-9397-08002B2CF9AE}" pid="3" name="KSOProductBuildVer">
    <vt:lpwstr>1033-12.2.0.13085</vt:lpwstr>
  </property>
</Properties>
</file>