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hagencoo365-my.sharepoint.com/personal/btpscoalcord_mahagenco_in/Documents/FAC main/ARR &amp; MYT of Bhusawal 1x660 MW/Dec_2025 reply/FAC Part I data for MYT 660 MW/1.April-25 Part I/"/>
    </mc:Choice>
  </mc:AlternateContent>
  <xr:revisionPtr revIDLastSave="16" documentId="11_205999E20210BB2D43EAC88AF07D2A3F1BE2A748" xr6:coauthVersionLast="47" xr6:coauthVersionMax="47" xr10:uidLastSave="{5B8300CD-5265-4F47-A876-C584F0CD6B2F}"/>
  <bookViews>
    <workbookView xWindow="-120" yWindow="-120" windowWidth="29040" windowHeight="15720" tabRatio="777" firstSheet="2" activeTab="3" xr2:uid="{00000000-000D-0000-FFFF-FFFF00000000}"/>
  </bookViews>
  <sheets>
    <sheet name="210 CD(M)" sheetId="209" state="hidden" r:id="rId1"/>
    <sheet name="210 GCV " sheetId="7" state="hidden" r:id="rId2"/>
    <sheet name="660 CD (2)" sheetId="216" r:id="rId3"/>
    <sheet name="660 GCV DETAILS" sheetId="176" r:id="rId4"/>
  </sheets>
  <definedNames>
    <definedName name="_xlnm._FilterDatabase" localSheetId="1" hidden="1">'210 GCV '!$F$1:$F$42</definedName>
    <definedName name="_xlnm._FilterDatabase" localSheetId="3" hidden="1">'660 GCV DETAILS'!$F$62:$F$115</definedName>
    <definedName name="_xlnm.Print_Area" localSheetId="0">'210 CD(M)'!$B$5:$T$25</definedName>
    <definedName name="_xlnm.Print_Area" localSheetId="1" xml:space="preserve">                                                                                                                                           '210 GCV '!$A$1:$F$39</definedName>
    <definedName name="_xlnm.Print_Area" localSheetId="2">'660 CD (2)'!$B$3:$T$30</definedName>
    <definedName name="_xlnm.Print_Area" localSheetId="3">'660 GCV DETAILS'!$A$1:$F$123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4" i="176" l="1"/>
  <c r="D135" i="176"/>
  <c r="C135" i="176"/>
  <c r="B33" i="7"/>
  <c r="E10" i="209" l="1"/>
  <c r="E23" i="216" l="1"/>
  <c r="O10" i="209" l="1"/>
  <c r="Q10" i="209" s="1"/>
  <c r="S10" i="209" l="1"/>
  <c r="F22" i="216" l="1"/>
  <c r="F23" i="216" s="1"/>
  <c r="E22" i="216"/>
  <c r="J22" i="216" s="1"/>
  <c r="J23" i="216" s="1"/>
  <c r="K20" i="216"/>
  <c r="J14" i="216"/>
  <c r="K13" i="216"/>
  <c r="K14" i="216" s="1"/>
  <c r="J13" i="216"/>
  <c r="M13" i="216" s="1"/>
  <c r="M14" i="216" s="1"/>
  <c r="E13" i="216"/>
  <c r="G13" i="216" s="1"/>
  <c r="G14" i="216" s="1"/>
  <c r="S12" i="216"/>
  <c r="I21" i="216" s="1"/>
  <c r="K21" i="216" s="1"/>
  <c r="O12" i="216"/>
  <c r="R12" i="216" s="1"/>
  <c r="H21" i="216" s="1"/>
  <c r="O10" i="216"/>
  <c r="O14" i="216" s="1"/>
  <c r="O6" i="216"/>
  <c r="N6" i="216"/>
  <c r="N3" i="216" s="1"/>
  <c r="M5" i="216"/>
  <c r="P12" i="216" l="1"/>
  <c r="Q12" i="216"/>
  <c r="G21" i="216" s="1"/>
  <c r="S10" i="216"/>
  <c r="I19" i="216" s="1"/>
  <c r="I22" i="216" s="1"/>
  <c r="I23" i="216" s="1"/>
  <c r="L25" i="216" s="1"/>
  <c r="R10" i="216"/>
  <c r="H19" i="216" s="1"/>
  <c r="Q10" i="216"/>
  <c r="G19" i="216" s="1"/>
  <c r="K19" i="216" s="1"/>
  <c r="P10" i="216"/>
  <c r="O13" i="216"/>
  <c r="H22" i="216"/>
  <c r="H23" i="216" s="1"/>
  <c r="F13" i="216"/>
  <c r="F14" i="216" s="1"/>
  <c r="L13" i="216"/>
  <c r="L14" i="216" s="1"/>
  <c r="R13" i="216"/>
  <c r="R14" i="216" s="1"/>
  <c r="I13" i="216"/>
  <c r="H13" i="216"/>
  <c r="H14" i="216" s="1"/>
  <c r="N13" i="216"/>
  <c r="N14" i="216" s="1"/>
  <c r="E14" i="216"/>
  <c r="G22" i="216" l="1"/>
  <c r="G23" i="216" s="1"/>
  <c r="Q13" i="216"/>
  <c r="Q14" i="216" s="1"/>
  <c r="P13" i="216"/>
  <c r="P14" i="216" s="1"/>
  <c r="K22" i="216"/>
  <c r="K23" i="216" s="1"/>
  <c r="L23" i="216" s="1"/>
  <c r="S13" i="216"/>
  <c r="S14" i="216" s="1"/>
  <c r="P19" i="216"/>
  <c r="N23" i="216"/>
  <c r="I14" i="216"/>
  <c r="M23" i="216" l="1"/>
  <c r="J23" i="209" l="1"/>
  <c r="E23" i="209"/>
  <c r="J22" i="209"/>
  <c r="E22" i="209"/>
  <c r="F22" i="209" s="1"/>
  <c r="F23" i="209" s="1"/>
  <c r="K21" i="209"/>
  <c r="K20" i="209"/>
  <c r="J14" i="209"/>
  <c r="J13" i="209"/>
  <c r="L13" i="209" s="1"/>
  <c r="L14" i="209" s="1"/>
  <c r="E13" i="209"/>
  <c r="F13" i="209" s="1"/>
  <c r="F14" i="209" s="1"/>
  <c r="S12" i="209"/>
  <c r="O12" i="209"/>
  <c r="R12" i="209" s="1"/>
  <c r="I19" i="209"/>
  <c r="R10" i="209"/>
  <c r="H19" i="209" s="1"/>
  <c r="H22" i="209" s="1"/>
  <c r="H23" i="209" s="1"/>
  <c r="O6" i="209"/>
  <c r="N6" i="209"/>
  <c r="M5" i="209"/>
  <c r="N3" i="209" l="1"/>
  <c r="P12" i="209"/>
  <c r="K13" i="209"/>
  <c r="K14" i="209" s="1"/>
  <c r="Q12" i="209"/>
  <c r="O14" i="209"/>
  <c r="I22" i="209"/>
  <c r="I23" i="209" s="1"/>
  <c r="K24" i="209" s="1"/>
  <c r="G19" i="209"/>
  <c r="I13" i="209"/>
  <c r="O13" i="209"/>
  <c r="R13" i="209" s="1"/>
  <c r="R14" i="209" s="1"/>
  <c r="P10" i="209"/>
  <c r="H13" i="209"/>
  <c r="H14" i="209" s="1"/>
  <c r="N13" i="209"/>
  <c r="N14" i="209" s="1"/>
  <c r="E14" i="209"/>
  <c r="G13" i="209"/>
  <c r="G14" i="209" s="1"/>
  <c r="M13" i="209"/>
  <c r="M14" i="209" s="1"/>
  <c r="P19" i="209" l="1"/>
  <c r="K19" i="209"/>
  <c r="S13" i="209"/>
  <c r="S14" i="209" s="1"/>
  <c r="N23" i="209"/>
  <c r="G22" i="209"/>
  <c r="G23" i="209" s="1"/>
  <c r="K22" i="209"/>
  <c r="K23" i="209" s="1"/>
  <c r="L23" i="209" s="1"/>
  <c r="I14" i="209"/>
  <c r="P13" i="209"/>
  <c r="P14" i="209" s="1"/>
  <c r="Q13" i="209"/>
  <c r="Q14" i="209" s="1"/>
  <c r="M23" i="209" l="1"/>
  <c r="E128" i="176" l="1"/>
  <c r="E33" i="7" l="1"/>
  <c r="F33" i="7" l="1"/>
  <c r="B116" i="176" l="1"/>
  <c r="F116" i="176" s="1"/>
  <c r="E116" i="17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MANISHA BODADE</author>
  </authors>
  <commentList>
    <comment ref="J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MANISHA BODADE:</t>
        </r>
        <r>
          <rPr>
            <sz val="9"/>
            <color indexed="81"/>
            <rFont val="Tahoma"/>
            <family val="2"/>
          </rPr>
          <t xml:space="preserve">
transfer from 500</t>
        </r>
      </text>
    </comment>
  </commentList>
</comments>
</file>

<file path=xl/sharedStrings.xml><?xml version="1.0" encoding="utf-8"?>
<sst xmlns="http://schemas.openxmlformats.org/spreadsheetml/2006/main" count="362" uniqueCount="111">
  <si>
    <t xml:space="preserve">Name </t>
  </si>
  <si>
    <t>Instructions for filling the format</t>
  </si>
  <si>
    <t>Enter 1st day of reporting month  ===&gt;</t>
  </si>
  <si>
    <t>Year</t>
  </si>
  <si>
    <t>Days</t>
  </si>
  <si>
    <t>1) Only red figures to be filled</t>
  </si>
  <si>
    <t>2) Figures of CV in table A &amp; B - CIMFR results. If not available, plant lab results</t>
  </si>
  <si>
    <r>
      <rPr>
        <b/>
        <u/>
        <sz val="16"/>
        <color indexed="8"/>
        <rFont val="Calibri"/>
        <family val="2"/>
      </rPr>
      <t>Name of the TPS :</t>
    </r>
    <r>
      <rPr>
        <b/>
        <sz val="16"/>
        <color indexed="8"/>
        <rFont val="Calibri"/>
        <family val="2"/>
      </rPr>
      <t xml:space="preserve"> Bhusawal Thermal Power Station </t>
    </r>
  </si>
  <si>
    <t>Stage II</t>
  </si>
  <si>
    <t>PART I</t>
  </si>
  <si>
    <t>Month</t>
  </si>
  <si>
    <t>3) Figures of coal details in table A &amp; B should be as reported in FAC</t>
  </si>
  <si>
    <t>A</t>
  </si>
  <si>
    <t>Coal stock and receipt  for station</t>
  </si>
  <si>
    <t xml:space="preserve">4) Format is aimed at analysis of the gap between heat available for firing as per MERC </t>
  </si>
  <si>
    <t>S.N</t>
  </si>
  <si>
    <t>Source</t>
  </si>
  <si>
    <t>Opening coal stock</t>
  </si>
  <si>
    <t>Receipt</t>
  </si>
  <si>
    <t>Opening stock + Receipt</t>
  </si>
  <si>
    <t xml:space="preserve">     regulations and heat utilised for generation considering coal firing capacity and achievable heat rate</t>
  </si>
  <si>
    <t>Qty     (MT)</t>
  </si>
  <si>
    <t>Landed cost (Rs/MT)</t>
  </si>
  <si>
    <t>As billed Eq CV (loading end) Kcal/kg</t>
  </si>
  <si>
    <t xml:space="preserve"> Eq CV (Unloading end) Kcal/kg</t>
  </si>
  <si>
    <t>ARB CV (Kcal/kg)</t>
  </si>
  <si>
    <t>Qty (MT)</t>
  </si>
  <si>
    <t xml:space="preserve">5) Gap in achievable AVF with availabe heat and actual AVF mentioned at S.N (I) in table D due to various reasons is to be furnished. Loss due to coal quality is already calaculated.Hence,need not be furnised </t>
  </si>
  <si>
    <t>Raw Coal</t>
  </si>
  <si>
    <t>6) Loss due to LD backing down /RSD/Zero schedule will not appear in format as it is already covered in MERC AVF achieved</t>
  </si>
  <si>
    <t>Wash Coal</t>
  </si>
  <si>
    <t>Imported Coal</t>
  </si>
  <si>
    <t>8) Losses booked in the format may not match with MORM reports</t>
  </si>
  <si>
    <t>Total</t>
  </si>
  <si>
    <t>B</t>
  </si>
  <si>
    <t>Coal Consumption details</t>
  </si>
  <si>
    <t>Unit-3</t>
  </si>
  <si>
    <t>ARB CV after moisture correction (Kcal/kg)</t>
  </si>
  <si>
    <t>Bunkered CV tested at TPS (Kcal/kg)</t>
  </si>
  <si>
    <t>ARB CV allowable as per norm (Kcal/kg)</t>
  </si>
  <si>
    <t>Bunker CV allowable  as per norm (Kcal/kg)</t>
  </si>
  <si>
    <t>Add Gr slippage + M loss than allowable</t>
  </si>
  <si>
    <t>Add stack loss than allowable</t>
  </si>
  <si>
    <t>Cost Rs/MT</t>
  </si>
  <si>
    <t>Description</t>
  </si>
  <si>
    <t>Qty</t>
  </si>
  <si>
    <t>RR NO</t>
  </si>
  <si>
    <t>RR DATE / BILL DATE</t>
  </si>
  <si>
    <t>Loading End GCV (EM)</t>
  </si>
  <si>
    <t>Unloading End GCV (ARB)</t>
  </si>
  <si>
    <t>Raw Coal Opening Stock</t>
  </si>
  <si>
    <t>TRANSITION</t>
  </si>
  <si>
    <t>Umrer Ext OC Mine-Amb divrsion</t>
  </si>
  <si>
    <t>Makardhokra I OC Mine</t>
  </si>
  <si>
    <t>Amlgmted Inder Kamptee Deep OC</t>
  </si>
  <si>
    <t>Gondegaon Ghatrohna OC Mine</t>
  </si>
  <si>
    <t>Ballarpur 3&amp; 4 Pits UG Mine</t>
  </si>
  <si>
    <t>Gokul OC Mine</t>
  </si>
  <si>
    <t>Singori OC Mine</t>
  </si>
  <si>
    <t>Mungoli  Nirguda OC Mine</t>
  </si>
  <si>
    <t>GOLETI CHP,BPA</t>
  </si>
  <si>
    <t>GDK-OCP/RDM</t>
  </si>
  <si>
    <t>PPDP MCL RSR</t>
  </si>
  <si>
    <t>Stage IV</t>
  </si>
  <si>
    <t>660 MW</t>
  </si>
  <si>
    <t>Unit-6 (660 MW)</t>
  </si>
  <si>
    <t>Sasti OC Mine</t>
  </si>
  <si>
    <t>Pouni 2 &amp; 3 OC Mine</t>
  </si>
  <si>
    <t>Gouri Expansion OC Mine</t>
  </si>
  <si>
    <t>Penganga OC Mine</t>
  </si>
  <si>
    <t>BELPAHAR OC</t>
  </si>
  <si>
    <t>CHHAL OC</t>
  </si>
  <si>
    <t>BAROUD OC</t>
  </si>
  <si>
    <t>(750)</t>
  </si>
  <si>
    <t>210 MW GCV Details - Apr -2025</t>
  </si>
  <si>
    <t>14/04/2025</t>
  </si>
  <si>
    <t>15/04/2025</t>
  </si>
  <si>
    <t>16/04/2025</t>
  </si>
  <si>
    <t>22/04/2025</t>
  </si>
  <si>
    <t>28/04/2025</t>
  </si>
  <si>
    <t>Hindustan Lalpeth OC Mine</t>
  </si>
  <si>
    <t>Nandgaon Incline UG Mine</t>
  </si>
  <si>
    <t>Durgapur OC  Mine</t>
  </si>
  <si>
    <t>Durgapur Rayatwari UG Mine</t>
  </si>
  <si>
    <t>Samleswari OCM</t>
  </si>
  <si>
    <t>Lajkura OCM</t>
  </si>
  <si>
    <t>At loading end for raw coal M/S IGI 18 results available till date</t>
  </si>
  <si>
    <t>660 MW GCV Details - April -2025</t>
  </si>
  <si>
    <t>Ghonsa OC Mine</t>
  </si>
  <si>
    <t>Kolar Pimpri Extension OC Mine</t>
  </si>
  <si>
    <t>Ukani Deep OC Mine</t>
  </si>
  <si>
    <t>Bellora Naigaon Deep OC Mine</t>
  </si>
  <si>
    <t>Bhanegaon OC Mine</t>
  </si>
  <si>
    <t>21/04/2025</t>
  </si>
  <si>
    <t>20/04/2025</t>
  </si>
  <si>
    <t>23/04/2025</t>
  </si>
  <si>
    <t>24/04/2025</t>
  </si>
  <si>
    <t>25/04/2025</t>
  </si>
  <si>
    <t>26/04/2025</t>
  </si>
  <si>
    <t>27/04/2025</t>
  </si>
  <si>
    <t>BASUNDHARA (W) OC</t>
  </si>
  <si>
    <t>stack loss (85)</t>
  </si>
  <si>
    <t>At loading end for raw coal M/S IGI 68 results available till date</t>
  </si>
  <si>
    <t>Note:  Total 27 coal samples</t>
  </si>
  <si>
    <t>At loading end for raw coal 9 midpoint are considered since results are awaited.</t>
  </si>
  <si>
    <t xml:space="preserve">At unloading end for Raw coal 23 results third party Ravi Engeri Pvt. Ltd., </t>
  </si>
  <si>
    <t>At unloading end for Raw coal 4 BTPS analysis is considered since result awaited till date</t>
  </si>
  <si>
    <t xml:space="preserve">At unloading end for Raw coal 61 results third party Ravi Engeri Pvt. Ltd., </t>
  </si>
  <si>
    <t>Note:  Total 110 coal samples</t>
  </si>
  <si>
    <t>At unloading end for Raw coal 49 BTPS analysis is considered since result awaited till date</t>
  </si>
  <si>
    <t>At loading end for raw coal 42 midpoint are considered since results are awaited.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</si>
</sst>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/mm/yyyy;@"/>
    <numFmt numFmtId="165" formatCode="#,##0.000"/>
    <numFmt numFmtId="166" formatCode="0_ "/>
    <numFmt numFmtId="167" formatCode="dd/mmm/yyyy"/>
    <numFmt numFmtId="168" formatCode="0.000"/>
    <numFmt numFmtId="169" formatCode="0.0"/>
  </numFmts>
  <fonts count="3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sz val="11"/>
      <color rgb="FF40404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Book Antiqua"/>
      <family val="1"/>
    </font>
    <font>
      <sz val="11"/>
      <color theme="1"/>
      <name val="Book Antiqua"/>
      <family val="1"/>
    </font>
    <font>
      <b/>
      <u/>
      <sz val="16"/>
      <color indexed="8"/>
      <name val="Calibri"/>
      <family val="2"/>
    </font>
    <font>
      <b/>
      <sz val="10"/>
      <color rgb="FFFF0000"/>
      <name val="Times New Roman"/>
      <family val="1"/>
    </font>
    <font>
      <sz val="11"/>
      <color rgb="FFC0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7.9"/>
      <color theme="1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8901333658864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3" tint="0.79992065187536243"/>
        <bgColor indexed="64"/>
      </patternFill>
    </fill>
    <fill>
      <patternFill patternType="solid">
        <fgColor theme="9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2">
    <xf numFmtId="0" fontId="0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29" fillId="0" borderId="0"/>
    <xf numFmtId="0" fontId="26" fillId="0" borderId="0"/>
    <xf numFmtId="0" fontId="27" fillId="0" borderId="0"/>
    <xf numFmtId="0" fontId="26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7">
    <xf numFmtId="0" fontId="0" fillId="0" borderId="0" xfId="0"/>
    <xf numFmtId="0" fontId="9" fillId="0" borderId="0" xfId="9" applyFont="1"/>
    <xf numFmtId="0" fontId="26" fillId="0" borderId="0" xfId="9" applyAlignment="1">
      <alignment horizontal="left"/>
    </xf>
    <xf numFmtId="0" fontId="26" fillId="0" borderId="0" xfId="9"/>
    <xf numFmtId="0" fontId="11" fillId="0" borderId="5" xfId="13" applyFont="1" applyBorder="1" applyAlignment="1">
      <alignment horizontal="center" vertical="center" wrapText="1"/>
    </xf>
    <xf numFmtId="165" fontId="11" fillId="0" borderId="5" xfId="13" applyNumberFormat="1" applyFont="1" applyBorder="1" applyAlignment="1">
      <alignment horizontal="center" vertical="center" wrapText="1"/>
    </xf>
    <xf numFmtId="14" fontId="11" fillId="0" borderId="5" xfId="13" applyNumberFormat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5" xfId="12" applyFont="1" applyBorder="1" applyAlignment="1">
      <alignment horizontal="left" vertical="center" wrapText="1"/>
    </xf>
    <xf numFmtId="0" fontId="15" fillId="0" borderId="0" xfId="8" applyFont="1" applyAlignment="1">
      <alignment vertical="center"/>
    </xf>
    <xf numFmtId="0" fontId="26" fillId="0" borderId="0" xfId="2"/>
    <xf numFmtId="0" fontId="17" fillId="0" borderId="0" xfId="2" applyFont="1" applyAlignment="1">
      <alignment horizontal="center"/>
    </xf>
    <xf numFmtId="167" fontId="18" fillId="0" borderId="0" xfId="2" applyNumberFormat="1" applyFont="1" applyAlignment="1">
      <alignment horizontal="center"/>
    </xf>
    <xf numFmtId="0" fontId="19" fillId="0" borderId="0" xfId="2" applyFont="1" applyAlignment="1">
      <alignment horizontal="left" vertical="center"/>
    </xf>
    <xf numFmtId="0" fontId="20" fillId="0" borderId="0" xfId="2" applyFont="1" applyAlignment="1">
      <alignment horizontal="center"/>
    </xf>
    <xf numFmtId="0" fontId="21" fillId="4" borderId="0" xfId="2" applyFont="1" applyFill="1" applyAlignment="1">
      <alignment horizontal="center"/>
    </xf>
    <xf numFmtId="0" fontId="20" fillId="0" borderId="0" xfId="2" applyFont="1"/>
    <xf numFmtId="1" fontId="26" fillId="0" borderId="0" xfId="2" applyNumberFormat="1"/>
    <xf numFmtId="0" fontId="8" fillId="0" borderId="10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 wrapText="1"/>
    </xf>
    <xf numFmtId="2" fontId="13" fillId="0" borderId="9" xfId="4" applyNumberFormat="1" applyFont="1" applyBorder="1" applyAlignment="1">
      <alignment horizontal="center" vertical="center"/>
    </xf>
    <xf numFmtId="1" fontId="13" fillId="2" borderId="8" xfId="4" applyNumberFormat="1" applyFont="1" applyFill="1" applyBorder="1" applyAlignment="1">
      <alignment horizontal="center" vertical="center"/>
    </xf>
    <xf numFmtId="1" fontId="13" fillId="0" borderId="5" xfId="2" applyNumberFormat="1" applyFont="1" applyBorder="1" applyAlignment="1">
      <alignment horizontal="center" vertical="center"/>
    </xf>
    <xf numFmtId="1" fontId="9" fillId="0" borderId="5" xfId="2" applyNumberFormat="1" applyFont="1" applyBorder="1" applyAlignment="1">
      <alignment horizontal="center" vertical="center"/>
    </xf>
    <xf numFmtId="1" fontId="8" fillId="5" borderId="18" xfId="2" applyNumberFormat="1" applyFont="1" applyFill="1" applyBorder="1" applyAlignment="1">
      <alignment horizontal="center" vertical="center"/>
    </xf>
    <xf numFmtId="1" fontId="8" fillId="5" borderId="3" xfId="2" applyNumberFormat="1" applyFont="1" applyFill="1" applyBorder="1" applyAlignment="1">
      <alignment horizontal="center" vertical="center"/>
    </xf>
    <xf numFmtId="1" fontId="8" fillId="5" borderId="5" xfId="2" applyNumberFormat="1" applyFont="1" applyFill="1" applyBorder="1" applyAlignment="1">
      <alignment horizontal="center" vertical="center"/>
    </xf>
    <xf numFmtId="0" fontId="8" fillId="6" borderId="10" xfId="2" applyFont="1" applyFill="1" applyBorder="1" applyAlignment="1">
      <alignment horizontal="center"/>
    </xf>
    <xf numFmtId="1" fontId="8" fillId="6" borderId="10" xfId="2" applyNumberFormat="1" applyFont="1" applyFill="1" applyBorder="1" applyAlignment="1">
      <alignment horizontal="center" vertical="center"/>
    </xf>
    <xf numFmtId="1" fontId="8" fillId="6" borderId="15" xfId="2" applyNumberFormat="1" applyFont="1" applyFill="1" applyBorder="1" applyAlignment="1">
      <alignment horizontal="center" vertical="center"/>
    </xf>
    <xf numFmtId="1" fontId="8" fillId="6" borderId="11" xfId="2" applyNumberFormat="1" applyFont="1" applyFill="1" applyBorder="1" applyAlignment="1">
      <alignment horizontal="center" vertical="center"/>
    </xf>
    <xf numFmtId="0" fontId="8" fillId="0" borderId="0" xfId="2" applyFont="1" applyAlignment="1">
      <alignment horizontal="center"/>
    </xf>
    <xf numFmtId="0" fontId="8" fillId="0" borderId="0" xfId="2" applyFont="1"/>
    <xf numFmtId="1" fontId="8" fillId="0" borderId="0" xfId="2" applyNumberFormat="1" applyFont="1" applyAlignment="1">
      <alignment horizontal="center" vertical="center"/>
    </xf>
    <xf numFmtId="0" fontId="20" fillId="0" borderId="20" xfId="2" applyFont="1" applyBorder="1"/>
    <xf numFmtId="0" fontId="8" fillId="0" borderId="5" xfId="2" applyFont="1" applyBorder="1" applyAlignment="1">
      <alignment horizontal="center" vertical="center" wrapText="1"/>
    </xf>
    <xf numFmtId="0" fontId="8" fillId="6" borderId="14" xfId="2" applyFont="1" applyFill="1" applyBorder="1"/>
    <xf numFmtId="0" fontId="26" fillId="0" borderId="0" xfId="2" applyAlignment="1">
      <alignment horizontal="left" vertical="top" indent="1"/>
    </xf>
    <xf numFmtId="1" fontId="26" fillId="0" borderId="0" xfId="2" applyNumberFormat="1" applyAlignment="1">
      <alignment horizontal="center" vertical="center"/>
    </xf>
    <xf numFmtId="1" fontId="9" fillId="0" borderId="0" xfId="2" applyNumberFormat="1" applyFont="1"/>
    <xf numFmtId="0" fontId="10" fillId="0" borderId="1" xfId="2" applyFont="1" applyBorder="1" applyAlignment="1">
      <alignment horizontal="center" vertical="center"/>
    </xf>
    <xf numFmtId="17" fontId="10" fillId="0" borderId="1" xfId="2" applyNumberFormat="1" applyFont="1" applyBorder="1" applyAlignment="1">
      <alignment horizontal="center" vertical="center"/>
    </xf>
    <xf numFmtId="0" fontId="22" fillId="0" borderId="0" xfId="2" applyFont="1"/>
    <xf numFmtId="0" fontId="8" fillId="0" borderId="14" xfId="2" applyFont="1" applyBorder="1" applyAlignment="1">
      <alignment horizontal="center" vertical="center" wrapText="1"/>
    </xf>
    <xf numFmtId="1" fontId="26" fillId="0" borderId="4" xfId="2" applyNumberFormat="1" applyBorder="1" applyAlignment="1">
      <alignment horizontal="center" vertical="center"/>
    </xf>
    <xf numFmtId="2" fontId="13" fillId="0" borderId="3" xfId="2" applyNumberFormat="1" applyFont="1" applyBorder="1" applyAlignment="1">
      <alignment horizontal="center" vertical="center"/>
    </xf>
    <xf numFmtId="1" fontId="13" fillId="0" borderId="3" xfId="2" applyNumberFormat="1" applyFont="1" applyBorder="1" applyAlignment="1">
      <alignment horizontal="center" vertical="center"/>
    </xf>
    <xf numFmtId="1" fontId="8" fillId="5" borderId="30" xfId="2" applyNumberFormat="1" applyFont="1" applyFill="1" applyBorder="1" applyAlignment="1">
      <alignment horizontal="center" vertical="center"/>
    </xf>
    <xf numFmtId="1" fontId="8" fillId="6" borderId="14" xfId="2" applyNumberFormat="1" applyFont="1" applyFill="1" applyBorder="1" applyAlignment="1">
      <alignment horizontal="center" vertical="center"/>
    </xf>
    <xf numFmtId="1" fontId="15" fillId="6" borderId="15" xfId="2" applyNumberFormat="1" applyFont="1" applyFill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23" fillId="0" borderId="0" xfId="2" applyFont="1"/>
    <xf numFmtId="1" fontId="26" fillId="0" borderId="32" xfId="2" applyNumberFormat="1" applyBorder="1" applyAlignment="1">
      <alignment horizontal="center" vertical="center"/>
    </xf>
    <xf numFmtId="1" fontId="24" fillId="0" borderId="0" xfId="2" applyNumberFormat="1" applyFont="1" applyAlignment="1">
      <alignment horizontal="center" vertical="center"/>
    </xf>
    <xf numFmtId="1" fontId="15" fillId="0" borderId="17" xfId="9" applyNumberFormat="1" applyFont="1" applyBorder="1" applyAlignment="1">
      <alignment horizontal="center" vertical="center"/>
    </xf>
    <xf numFmtId="14" fontId="11" fillId="0" borderId="4" xfId="12" applyNumberFormat="1" applyFont="1" applyBorder="1" applyAlignment="1">
      <alignment vertical="center" wrapText="1"/>
    </xf>
    <xf numFmtId="1" fontId="15" fillId="0" borderId="4" xfId="9" applyNumberFormat="1" applyFont="1" applyBorder="1" applyAlignment="1">
      <alignment horizontal="center" vertical="center"/>
    </xf>
    <xf numFmtId="0" fontId="8" fillId="0" borderId="5" xfId="9" applyFont="1" applyBorder="1" applyAlignment="1">
      <alignment horizontal="center" vertical="center"/>
    </xf>
    <xf numFmtId="168" fontId="8" fillId="0" borderId="5" xfId="9" applyNumberFormat="1" applyFont="1" applyBorder="1" applyAlignment="1">
      <alignment horizontal="center" vertical="center"/>
    </xf>
    <xf numFmtId="0" fontId="26" fillId="0" borderId="0" xfId="9" applyAlignment="1">
      <alignment wrapText="1"/>
    </xf>
    <xf numFmtId="167" fontId="25" fillId="3" borderId="0" xfId="2" applyNumberFormat="1" applyFont="1" applyFill="1" applyAlignment="1">
      <alignment horizontal="center"/>
    </xf>
    <xf numFmtId="0" fontId="8" fillId="0" borderId="6" xfId="2" applyFont="1" applyBorder="1" applyAlignment="1">
      <alignment horizontal="center" vertical="center" wrapText="1"/>
    </xf>
    <xf numFmtId="0" fontId="8" fillId="0" borderId="33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1" fontId="13" fillId="0" borderId="9" xfId="4" applyNumberFormat="1" applyFont="1" applyBorder="1" applyAlignment="1">
      <alignment horizontal="center" vertical="center"/>
    </xf>
    <xf numFmtId="2" fontId="13" fillId="0" borderId="18" xfId="4" applyNumberFormat="1" applyFont="1" applyBorder="1" applyAlignment="1">
      <alignment horizontal="center" vertical="center"/>
    </xf>
    <xf numFmtId="2" fontId="13" fillId="0" borderId="18" xfId="2" applyNumberFormat="1" applyFont="1" applyBorder="1" applyAlignment="1">
      <alignment horizontal="center" vertical="center"/>
    </xf>
    <xf numFmtId="1" fontId="8" fillId="5" borderId="10" xfId="2" applyNumberFormat="1" applyFont="1" applyFill="1" applyBorder="1" applyAlignment="1">
      <alignment horizontal="center" vertical="center"/>
    </xf>
    <xf numFmtId="1" fontId="8" fillId="5" borderId="11" xfId="2" applyNumberFormat="1" applyFont="1" applyFill="1" applyBorder="1" applyAlignment="1">
      <alignment horizontal="center" vertical="center"/>
    </xf>
    <xf numFmtId="1" fontId="8" fillId="6" borderId="27" xfId="2" applyNumberFormat="1" applyFont="1" applyFill="1" applyBorder="1" applyAlignment="1">
      <alignment horizontal="center" vertical="center"/>
    </xf>
    <xf numFmtId="1" fontId="8" fillId="6" borderId="28" xfId="2" applyNumberFormat="1" applyFont="1" applyFill="1" applyBorder="1" applyAlignment="1">
      <alignment horizontal="center" vertical="center"/>
    </xf>
    <xf numFmtId="1" fontId="8" fillId="6" borderId="12" xfId="2" applyNumberFormat="1" applyFont="1" applyFill="1" applyBorder="1" applyAlignment="1">
      <alignment horizontal="center" vertical="center"/>
    </xf>
    <xf numFmtId="0" fontId="0" fillId="0" borderId="32" xfId="2" applyFont="1" applyBorder="1"/>
    <xf numFmtId="1" fontId="9" fillId="0" borderId="0" xfId="9" applyNumberFormat="1" applyFont="1"/>
    <xf numFmtId="0" fontId="8" fillId="0" borderId="34" xfId="2" applyFont="1" applyBorder="1" applyAlignment="1">
      <alignment horizontal="center" vertical="center" wrapText="1"/>
    </xf>
    <xf numFmtId="2" fontId="13" fillId="2" borderId="17" xfId="4" applyNumberFormat="1" applyFont="1" applyFill="1" applyBorder="1" applyAlignment="1">
      <alignment horizontal="center" vertical="center"/>
    </xf>
    <xf numFmtId="1" fontId="26" fillId="0" borderId="16" xfId="2" applyNumberFormat="1" applyBorder="1" applyAlignment="1">
      <alignment horizontal="center" vertical="center"/>
    </xf>
    <xf numFmtId="166" fontId="13" fillId="0" borderId="5" xfId="2" applyNumberFormat="1" applyFont="1" applyBorder="1" applyAlignment="1">
      <alignment horizontal="center" vertical="center"/>
    </xf>
    <xf numFmtId="1" fontId="13" fillId="0" borderId="30" xfId="2" applyNumberFormat="1" applyFont="1" applyBorder="1" applyAlignment="1">
      <alignment horizontal="center" vertical="center"/>
    </xf>
    <xf numFmtId="1" fontId="8" fillId="5" borderId="14" xfId="2" applyNumberFormat="1" applyFont="1" applyFill="1" applyBorder="1" applyAlignment="1">
      <alignment horizontal="center" vertical="center"/>
    </xf>
    <xf numFmtId="1" fontId="8" fillId="6" borderId="29" xfId="2" applyNumberFormat="1" applyFont="1" applyFill="1" applyBorder="1" applyAlignment="1">
      <alignment horizontal="center" vertical="center"/>
    </xf>
    <xf numFmtId="2" fontId="8" fillId="6" borderId="10" xfId="2" applyNumberFormat="1" applyFont="1" applyFill="1" applyBorder="1" applyAlignment="1">
      <alignment horizontal="center" vertical="center"/>
    </xf>
    <xf numFmtId="168" fontId="8" fillId="0" borderId="0" xfId="2" applyNumberFormat="1" applyFont="1" applyAlignment="1">
      <alignment horizontal="center" vertical="center"/>
    </xf>
    <xf numFmtId="1" fontId="9" fillId="3" borderId="0" xfId="9" applyNumberFormat="1" applyFont="1" applyFill="1"/>
    <xf numFmtId="0" fontId="26" fillId="0" borderId="0" xfId="2" applyAlignment="1">
      <alignment horizontal="right"/>
    </xf>
    <xf numFmtId="0" fontId="9" fillId="0" borderId="0" xfId="2" applyFont="1"/>
    <xf numFmtId="0" fontId="12" fillId="2" borderId="5" xfId="9" applyFont="1" applyFill="1" applyBorder="1" applyAlignment="1">
      <alignment horizontal="center" vertical="center" wrapText="1"/>
    </xf>
    <xf numFmtId="2" fontId="13" fillId="2" borderId="5" xfId="9" applyNumberFormat="1" applyFont="1" applyFill="1" applyBorder="1" applyAlignment="1">
      <alignment horizontal="center" vertical="center" wrapText="1"/>
    </xf>
    <xf numFmtId="1" fontId="13" fillId="2" borderId="5" xfId="9" applyNumberFormat="1" applyFont="1" applyFill="1" applyBorder="1" applyAlignment="1">
      <alignment horizontal="center" vertical="center" wrapText="1"/>
    </xf>
    <xf numFmtId="164" fontId="13" fillId="2" borderId="5" xfId="9" applyNumberFormat="1" applyFont="1" applyFill="1" applyBorder="1" applyAlignment="1">
      <alignment horizontal="center" vertical="center" wrapText="1"/>
    </xf>
    <xf numFmtId="0" fontId="26" fillId="2" borderId="0" xfId="9" applyFill="1"/>
    <xf numFmtId="1" fontId="26" fillId="2" borderId="0" xfId="9" applyNumberFormat="1" applyFill="1"/>
    <xf numFmtId="0" fontId="31" fillId="0" borderId="0" xfId="5" applyFont="1"/>
    <xf numFmtId="168" fontId="9" fillId="0" borderId="0" xfId="9" applyNumberFormat="1" applyFont="1"/>
    <xf numFmtId="168" fontId="26" fillId="0" borderId="0" xfId="9" applyNumberFormat="1"/>
    <xf numFmtId="168" fontId="8" fillId="6" borderId="11" xfId="2" applyNumberFormat="1" applyFont="1" applyFill="1" applyBorder="1" applyAlignment="1">
      <alignment horizontal="center" vertical="center"/>
    </xf>
    <xf numFmtId="2" fontId="8" fillId="5" borderId="30" xfId="2" applyNumberFormat="1" applyFont="1" applyFill="1" applyBorder="1" applyAlignment="1">
      <alignment horizontal="center" vertical="center"/>
    </xf>
    <xf numFmtId="1" fontId="15" fillId="2" borderId="4" xfId="9" applyNumberFormat="1" applyFont="1" applyFill="1" applyBorder="1" applyAlignment="1">
      <alignment horizontal="center" vertical="center"/>
    </xf>
    <xf numFmtId="168" fontId="15" fillId="2" borderId="4" xfId="9" applyNumberFormat="1" applyFont="1" applyFill="1" applyBorder="1" applyAlignment="1">
      <alignment horizontal="center" vertical="center"/>
    </xf>
    <xf numFmtId="1" fontId="26" fillId="0" borderId="17" xfId="2" applyNumberFormat="1" applyBorder="1" applyAlignment="1">
      <alignment horizontal="center" vertical="center"/>
    </xf>
    <xf numFmtId="1" fontId="26" fillId="3" borderId="0" xfId="2" applyNumberFormat="1" applyFill="1"/>
    <xf numFmtId="169" fontId="26" fillId="0" borderId="0" xfId="2" applyNumberFormat="1"/>
    <xf numFmtId="1" fontId="13" fillId="2" borderId="4" xfId="4" applyNumberFormat="1" applyFont="1" applyFill="1" applyBorder="1" applyAlignment="1">
      <alignment horizontal="center" vertical="center"/>
    </xf>
    <xf numFmtId="0" fontId="8" fillId="0" borderId="35" xfId="2" applyFont="1" applyBorder="1" applyAlignment="1">
      <alignment horizontal="center" vertical="center" wrapText="1"/>
    </xf>
    <xf numFmtId="0" fontId="8" fillId="0" borderId="36" xfId="2" applyFont="1" applyBorder="1" applyAlignment="1">
      <alignment horizontal="center" vertical="center" wrapText="1"/>
    </xf>
    <xf numFmtId="0" fontId="8" fillId="0" borderId="37" xfId="2" applyFont="1" applyBorder="1" applyAlignment="1">
      <alignment horizontal="center" vertical="center" wrapText="1"/>
    </xf>
    <xf numFmtId="0" fontId="8" fillId="0" borderId="38" xfId="2" applyFont="1" applyBorder="1" applyAlignment="1">
      <alignment horizontal="center" vertical="center" wrapText="1"/>
    </xf>
    <xf numFmtId="1" fontId="26" fillId="0" borderId="0" xfId="2" applyNumberFormat="1" applyAlignment="1">
      <alignment vertical="center"/>
    </xf>
    <xf numFmtId="0" fontId="26" fillId="0" borderId="0" xfId="2" applyAlignment="1">
      <alignment vertical="center"/>
    </xf>
    <xf numFmtId="0" fontId="26" fillId="0" borderId="18" xfId="2" applyBorder="1" applyAlignment="1">
      <alignment horizontal="center" vertical="center"/>
    </xf>
    <xf numFmtId="0" fontId="26" fillId="0" borderId="19" xfId="2" applyBorder="1" applyAlignment="1">
      <alignment vertical="center"/>
    </xf>
    <xf numFmtId="1" fontId="26" fillId="0" borderId="8" xfId="4" applyNumberFormat="1" applyBorder="1" applyAlignment="1">
      <alignment horizontal="center" vertical="center"/>
    </xf>
    <xf numFmtId="1" fontId="26" fillId="0" borderId="13" xfId="4" applyNumberFormat="1" applyBorder="1" applyAlignment="1">
      <alignment horizontal="center" vertical="center"/>
    </xf>
    <xf numFmtId="0" fontId="26" fillId="0" borderId="2" xfId="2" applyBorder="1" applyAlignment="1">
      <alignment vertical="center"/>
    </xf>
    <xf numFmtId="1" fontId="26" fillId="0" borderId="5" xfId="4" applyNumberFormat="1" applyBorder="1" applyAlignment="1">
      <alignment horizontal="center" vertical="center"/>
    </xf>
    <xf numFmtId="1" fontId="26" fillId="0" borderId="30" xfId="4" applyNumberFormat="1" applyBorder="1" applyAlignment="1">
      <alignment horizontal="center" vertical="center"/>
    </xf>
    <xf numFmtId="1" fontId="13" fillId="0" borderId="5" xfId="0" applyNumberFormat="1" applyFont="1" applyBorder="1" applyAlignment="1">
      <alignment horizontal="center" vertical="center"/>
    </xf>
    <xf numFmtId="0" fontId="8" fillId="5" borderId="18" xfId="2" applyFont="1" applyFill="1" applyBorder="1" applyAlignment="1">
      <alignment horizontal="center" vertical="center"/>
    </xf>
    <xf numFmtId="0" fontId="8" fillId="5" borderId="2" xfId="2" applyFont="1" applyFill="1" applyBorder="1" applyAlignment="1">
      <alignment vertical="center"/>
    </xf>
    <xf numFmtId="0" fontId="8" fillId="6" borderId="10" xfId="2" applyFont="1" applyFill="1" applyBorder="1" applyAlignment="1">
      <alignment horizontal="center" vertical="center"/>
    </xf>
    <xf numFmtId="0" fontId="8" fillId="6" borderId="14" xfId="2" applyFont="1" applyFill="1" applyBorder="1" applyAlignment="1">
      <alignment vertical="center"/>
    </xf>
    <xf numFmtId="1" fontId="8" fillId="2" borderId="0" xfId="2" applyNumberFormat="1" applyFont="1" applyFill="1" applyAlignment="1">
      <alignment horizontal="center" vertical="center"/>
    </xf>
    <xf numFmtId="166" fontId="8" fillId="2" borderId="0" xfId="2" applyNumberFormat="1" applyFont="1" applyFill="1" applyAlignment="1">
      <alignment horizontal="center" vertical="center"/>
    </xf>
    <xf numFmtId="0" fontId="9" fillId="0" borderId="0" xfId="5" applyFont="1"/>
    <xf numFmtId="0" fontId="32" fillId="0" borderId="0" xfId="9" applyFont="1"/>
    <xf numFmtId="0" fontId="32" fillId="0" borderId="0" xfId="2" applyFont="1"/>
    <xf numFmtId="1" fontId="32" fillId="0" borderId="0" xfId="2" applyNumberFormat="1" applyFont="1"/>
    <xf numFmtId="168" fontId="32" fillId="0" borderId="0" xfId="2" applyNumberFormat="1" applyFont="1"/>
    <xf numFmtId="0" fontId="32" fillId="0" borderId="0" xfId="2" applyFont="1" applyAlignment="1">
      <alignment horizontal="right"/>
    </xf>
    <xf numFmtId="1" fontId="32" fillId="0" borderId="0" xfId="2" applyNumberFormat="1" applyFont="1" applyAlignment="1">
      <alignment horizontal="right"/>
    </xf>
    <xf numFmtId="0" fontId="32" fillId="0" borderId="0" xfId="2" applyFont="1" applyAlignment="1">
      <alignment horizontal="center"/>
    </xf>
    <xf numFmtId="0" fontId="13" fillId="0" borderId="0" xfId="9" applyFont="1"/>
    <xf numFmtId="1" fontId="26" fillId="2" borderId="5" xfId="4" applyNumberFormat="1" applyFill="1" applyBorder="1" applyAlignment="1">
      <alignment horizontal="center" vertical="center"/>
    </xf>
    <xf numFmtId="1" fontId="26" fillId="2" borderId="30" xfId="4" applyNumberFormat="1" applyFill="1" applyBorder="1" applyAlignment="1">
      <alignment horizontal="center" vertical="center"/>
    </xf>
    <xf numFmtId="0" fontId="9" fillId="3" borderId="0" xfId="9" applyFont="1" applyFill="1"/>
    <xf numFmtId="1" fontId="26" fillId="2" borderId="0" xfId="2" applyNumberFormat="1" applyFill="1" applyAlignment="1">
      <alignment horizontal="center" vertical="center"/>
    </xf>
    <xf numFmtId="1" fontId="26" fillId="2" borderId="0" xfId="2" applyNumberFormat="1" applyFill="1"/>
    <xf numFmtId="1" fontId="9" fillId="2" borderId="0" xfId="9" applyNumberFormat="1" applyFont="1" applyFill="1"/>
    <xf numFmtId="0" fontId="32" fillId="2" borderId="0" xfId="2" applyFont="1" applyFill="1" applyAlignment="1">
      <alignment horizontal="right"/>
    </xf>
    <xf numFmtId="1" fontId="32" fillId="0" borderId="0" xfId="9" applyNumberFormat="1" applyFont="1"/>
    <xf numFmtId="0" fontId="26" fillId="2" borderId="0" xfId="2" applyFill="1"/>
    <xf numFmtId="1" fontId="15" fillId="2" borderId="5" xfId="2" applyNumberFormat="1" applyFont="1" applyFill="1" applyBorder="1" applyAlignment="1">
      <alignment horizontal="center" vertical="center"/>
    </xf>
    <xf numFmtId="0" fontId="15" fillId="2" borderId="5" xfId="2" applyFont="1" applyFill="1" applyBorder="1" applyAlignment="1">
      <alignment horizontal="center"/>
    </xf>
    <xf numFmtId="166" fontId="15" fillId="2" borderId="5" xfId="2" applyNumberFormat="1" applyFont="1" applyFill="1" applyBorder="1" applyAlignment="1">
      <alignment horizontal="center"/>
    </xf>
    <xf numFmtId="1" fontId="15" fillId="2" borderId="5" xfId="2" applyNumberFormat="1" applyFont="1" applyFill="1" applyBorder="1" applyAlignment="1">
      <alignment horizontal="center"/>
    </xf>
    <xf numFmtId="2" fontId="15" fillId="2" borderId="5" xfId="4" applyNumberFormat="1" applyFont="1" applyFill="1" applyBorder="1" applyAlignment="1">
      <alignment horizontal="center"/>
    </xf>
    <xf numFmtId="1" fontId="15" fillId="2" borderId="5" xfId="4" applyNumberFormat="1" applyFont="1" applyFill="1" applyBorder="1" applyAlignment="1">
      <alignment horizontal="center"/>
    </xf>
    <xf numFmtId="168" fontId="15" fillId="2" borderId="5" xfId="2" applyNumberFormat="1" applyFont="1" applyFill="1" applyBorder="1" applyAlignment="1">
      <alignment horizontal="center"/>
    </xf>
    <xf numFmtId="0" fontId="8" fillId="0" borderId="16" xfId="2" applyFont="1" applyBorder="1" applyAlignment="1">
      <alignment horizontal="center" vertical="center" wrapText="1"/>
    </xf>
    <xf numFmtId="0" fontId="8" fillId="0" borderId="17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2" fontId="13" fillId="2" borderId="18" xfId="2" applyNumberFormat="1" applyFont="1" applyFill="1" applyBorder="1" applyAlignment="1">
      <alignment horizontal="center" vertical="center"/>
    </xf>
    <xf numFmtId="1" fontId="13" fillId="0" borderId="4" xfId="2" applyNumberFormat="1" applyFont="1" applyBorder="1" applyAlignment="1">
      <alignment horizontal="center" vertical="center"/>
    </xf>
    <xf numFmtId="2" fontId="13" fillId="0" borderId="5" xfId="2" applyNumberFormat="1" applyFont="1" applyBorder="1" applyAlignment="1">
      <alignment horizontal="center" vertical="center"/>
    </xf>
    <xf numFmtId="168" fontId="13" fillId="0" borderId="5" xfId="3" applyNumberFormat="1" applyFont="1" applyBorder="1" applyAlignment="1">
      <alignment horizontal="center" vertical="center"/>
    </xf>
    <xf numFmtId="1" fontId="13" fillId="0" borderId="18" xfId="2" applyNumberFormat="1" applyFont="1" applyBorder="1" applyAlignment="1">
      <alignment horizontal="center" vertical="center"/>
    </xf>
    <xf numFmtId="0" fontId="8" fillId="8" borderId="18" xfId="2" applyFont="1" applyFill="1" applyBorder="1" applyAlignment="1">
      <alignment horizontal="center"/>
    </xf>
    <xf numFmtId="0" fontId="8" fillId="8" borderId="30" xfId="2" applyFont="1" applyFill="1" applyBorder="1"/>
    <xf numFmtId="2" fontId="9" fillId="0" borderId="0" xfId="2" applyNumberFormat="1" applyFont="1"/>
    <xf numFmtId="2" fontId="26" fillId="0" borderId="0" xfId="2" applyNumberFormat="1" applyAlignment="1">
      <alignment horizontal="center"/>
    </xf>
    <xf numFmtId="1" fontId="10" fillId="3" borderId="0" xfId="2" applyNumberFormat="1" applyFont="1" applyFill="1"/>
    <xf numFmtId="2" fontId="9" fillId="0" borderId="0" xfId="9" applyNumberFormat="1" applyFont="1"/>
    <xf numFmtId="1" fontId="13" fillId="2" borderId="4" xfId="0" applyNumberFormat="1" applyFont="1" applyFill="1" applyBorder="1" applyAlignment="1">
      <alignment horizontal="center" vertical="center"/>
    </xf>
    <xf numFmtId="1" fontId="13" fillId="0" borderId="13" xfId="4" applyNumberFormat="1" applyFont="1" applyBorder="1" applyAlignment="1">
      <alignment horizontal="center" vertical="center"/>
    </xf>
    <xf numFmtId="168" fontId="15" fillId="2" borderId="5" xfId="4" applyNumberFormat="1" applyFont="1" applyFill="1" applyBorder="1" applyAlignment="1">
      <alignment horizontal="center"/>
    </xf>
    <xf numFmtId="0" fontId="14" fillId="9" borderId="5" xfId="0" applyFont="1" applyFill="1" applyBorder="1" applyAlignment="1">
      <alignment horizontal="center" vertical="center"/>
    </xf>
    <xf numFmtId="0" fontId="14" fillId="6" borderId="5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1" fontId="14" fillId="3" borderId="5" xfId="0" applyNumberFormat="1" applyFont="1" applyFill="1" applyBorder="1" applyAlignment="1">
      <alignment horizontal="center" vertical="center"/>
    </xf>
    <xf numFmtId="1" fontId="8" fillId="0" borderId="5" xfId="9" applyNumberFormat="1" applyFont="1" applyBorder="1" applyAlignment="1">
      <alignment horizontal="center" vertical="center"/>
    </xf>
    <xf numFmtId="0" fontId="13" fillId="0" borderId="0" xfId="5" applyFont="1"/>
    <xf numFmtId="1" fontId="7" fillId="0" borderId="0" xfId="2" applyNumberFormat="1" applyFont="1"/>
    <xf numFmtId="0" fontId="7" fillId="0" borderId="0" xfId="2" applyFont="1" applyAlignment="1">
      <alignment horizontal="right"/>
    </xf>
    <xf numFmtId="1" fontId="7" fillId="0" borderId="0" xfId="2" applyNumberFormat="1" applyFont="1" applyAlignment="1">
      <alignment horizontal="right"/>
    </xf>
    <xf numFmtId="0" fontId="7" fillId="0" borderId="0" xfId="2" applyFont="1" applyAlignment="1">
      <alignment horizontal="center"/>
    </xf>
    <xf numFmtId="0" fontId="7" fillId="0" borderId="0" xfId="2" applyFont="1"/>
    <xf numFmtId="0" fontId="7" fillId="0" borderId="18" xfId="2" applyFont="1" applyBorder="1" applyAlignment="1">
      <alignment horizontal="center"/>
    </xf>
    <xf numFmtId="1" fontId="7" fillId="2" borderId="5" xfId="2" applyNumberFormat="1" applyFont="1" applyFill="1" applyBorder="1" applyAlignment="1">
      <alignment horizontal="center" vertical="center"/>
    </xf>
    <xf numFmtId="1" fontId="7" fillId="0" borderId="5" xfId="2" applyNumberFormat="1" applyFont="1" applyBorder="1" applyAlignment="1">
      <alignment horizontal="center" vertical="center"/>
    </xf>
    <xf numFmtId="2" fontId="7" fillId="0" borderId="5" xfId="2" applyNumberFormat="1" applyFont="1" applyBorder="1" applyAlignment="1">
      <alignment horizontal="center" vertical="center"/>
    </xf>
    <xf numFmtId="0" fontId="7" fillId="0" borderId="30" xfId="2" applyFont="1" applyBorder="1"/>
    <xf numFmtId="168" fontId="7" fillId="0" borderId="5" xfId="2" applyNumberFormat="1" applyFont="1" applyBorder="1" applyAlignment="1">
      <alignment horizontal="center" vertical="center"/>
    </xf>
    <xf numFmtId="2" fontId="7" fillId="0" borderId="5" xfId="2" applyNumberFormat="1" applyFont="1" applyBorder="1" applyAlignment="1">
      <alignment horizontal="center"/>
    </xf>
    <xf numFmtId="1" fontId="7" fillId="8" borderId="18" xfId="2" applyNumberFormat="1" applyFont="1" applyFill="1" applyBorder="1" applyAlignment="1">
      <alignment horizontal="center" vertical="center"/>
    </xf>
    <xf numFmtId="1" fontId="7" fillId="8" borderId="3" xfId="2" applyNumberFormat="1" applyFont="1" applyFill="1" applyBorder="1" applyAlignment="1">
      <alignment horizontal="center" vertical="center"/>
    </xf>
    <xf numFmtId="168" fontId="7" fillId="8" borderId="5" xfId="2" applyNumberFormat="1" applyFont="1" applyFill="1" applyBorder="1" applyAlignment="1">
      <alignment horizontal="center" vertical="center"/>
    </xf>
    <xf numFmtId="1" fontId="7" fillId="8" borderId="5" xfId="2" applyNumberFormat="1" applyFont="1" applyFill="1" applyBorder="1" applyAlignment="1">
      <alignment horizontal="center" vertical="center"/>
    </xf>
    <xf numFmtId="1" fontId="7" fillId="0" borderId="5" xfId="2" applyNumberFormat="1" applyFont="1" applyBorder="1"/>
    <xf numFmtId="1" fontId="7" fillId="6" borderId="10" xfId="2" applyNumberFormat="1" applyFont="1" applyFill="1" applyBorder="1" applyAlignment="1">
      <alignment horizontal="center" vertical="center"/>
    </xf>
    <xf numFmtId="1" fontId="7" fillId="6" borderId="15" xfId="2" applyNumberFormat="1" applyFont="1" applyFill="1" applyBorder="1" applyAlignment="1">
      <alignment horizontal="center" vertical="center"/>
    </xf>
    <xf numFmtId="2" fontId="7" fillId="6" borderId="11" xfId="2" applyNumberFormat="1" applyFont="1" applyFill="1" applyBorder="1" applyAlignment="1">
      <alignment horizontal="center" vertical="center"/>
    </xf>
    <xf numFmtId="1" fontId="7" fillId="6" borderId="11" xfId="2" applyNumberFormat="1" applyFont="1" applyFill="1" applyBorder="1" applyAlignment="1">
      <alignment horizontal="center" vertical="center"/>
    </xf>
    <xf numFmtId="168" fontId="7" fillId="6" borderId="11" xfId="2" applyNumberFormat="1" applyFont="1" applyFill="1" applyBorder="1" applyAlignment="1">
      <alignment horizontal="center" vertical="center"/>
    </xf>
    <xf numFmtId="1" fontId="7" fillId="6" borderId="5" xfId="2" applyNumberFormat="1" applyFont="1" applyFill="1" applyBorder="1" applyAlignment="1">
      <alignment horizontal="center" vertical="center"/>
    </xf>
    <xf numFmtId="0" fontId="9" fillId="2" borderId="0" xfId="9" applyFont="1" applyFill="1"/>
    <xf numFmtId="168" fontId="7" fillId="8" borderId="3" xfId="2" applyNumberFormat="1" applyFont="1" applyFill="1" applyBorder="1" applyAlignment="1">
      <alignment horizontal="center" vertical="center"/>
    </xf>
    <xf numFmtId="2" fontId="15" fillId="2" borderId="5" xfId="9" applyNumberFormat="1" applyFont="1" applyFill="1" applyBorder="1" applyAlignment="1">
      <alignment horizontal="center" vertical="center" wrapText="1"/>
    </xf>
    <xf numFmtId="0" fontId="6" fillId="0" borderId="0" xfId="2" applyFont="1"/>
    <xf numFmtId="1" fontId="6" fillId="3" borderId="0" xfId="2" applyNumberFormat="1" applyFont="1" applyFill="1"/>
    <xf numFmtId="2" fontId="7" fillId="6" borderId="10" xfId="2" applyNumberFormat="1" applyFont="1" applyFill="1" applyBorder="1" applyAlignment="1">
      <alignment horizontal="center" vertical="center"/>
    </xf>
    <xf numFmtId="169" fontId="26" fillId="2" borderId="0" xfId="2" applyNumberFormat="1" applyFill="1"/>
    <xf numFmtId="0" fontId="9" fillId="2" borderId="0" xfId="9" applyFont="1" applyFill="1" applyAlignment="1">
      <alignment horizontal="right"/>
    </xf>
    <xf numFmtId="1" fontId="32" fillId="2" borderId="0" xfId="2" applyNumberFormat="1" applyFont="1" applyFill="1" applyAlignment="1">
      <alignment vertical="center"/>
    </xf>
    <xf numFmtId="0" fontId="32" fillId="2" borderId="0" xfId="9" applyFont="1" applyFill="1"/>
    <xf numFmtId="1" fontId="32" fillId="2" borderId="0" xfId="9" applyNumberFormat="1" applyFont="1" applyFill="1"/>
    <xf numFmtId="0" fontId="32" fillId="2" borderId="0" xfId="2" applyFont="1" applyFill="1" applyAlignment="1">
      <alignment horizontal="center"/>
    </xf>
    <xf numFmtId="0" fontId="5" fillId="0" borderId="0" xfId="9" applyFont="1"/>
    <xf numFmtId="0" fontId="13" fillId="0" borderId="0" xfId="8" applyFont="1" applyAlignment="1">
      <alignment horizontal="left"/>
    </xf>
    <xf numFmtId="1" fontId="32" fillId="2" borderId="0" xfId="2" applyNumberFormat="1" applyFont="1" applyFill="1" applyAlignment="1">
      <alignment horizontal="right"/>
    </xf>
    <xf numFmtId="1" fontId="13" fillId="0" borderId="5" xfId="3" applyNumberFormat="1" applyFont="1" applyBorder="1" applyAlignment="1">
      <alignment horizontal="center" vertical="center"/>
    </xf>
    <xf numFmtId="1" fontId="35" fillId="0" borderId="0" xfId="15" applyNumberFormat="1" applyAlignment="1" applyProtection="1"/>
    <xf numFmtId="168" fontId="26" fillId="0" borderId="0" xfId="2" applyNumberFormat="1" applyAlignment="1">
      <alignment horizontal="center"/>
    </xf>
    <xf numFmtId="1" fontId="4" fillId="0" borderId="0" xfId="2" quotePrefix="1" applyNumberFormat="1" applyFont="1" applyAlignment="1">
      <alignment horizontal="center"/>
    </xf>
    <xf numFmtId="1" fontId="14" fillId="9" borderId="5" xfId="0" applyNumberFormat="1" applyFont="1" applyFill="1" applyBorder="1" applyAlignment="1">
      <alignment horizontal="center" vertical="center"/>
    </xf>
    <xf numFmtId="168" fontId="32" fillId="0" borderId="0" xfId="9" applyNumberFormat="1" applyFont="1"/>
    <xf numFmtId="168" fontId="32" fillId="2" borderId="0" xfId="2" applyNumberFormat="1" applyFont="1" applyFill="1" applyAlignment="1">
      <alignment horizontal="right"/>
    </xf>
    <xf numFmtId="0" fontId="3" fillId="0" borderId="0" xfId="2" applyFont="1"/>
    <xf numFmtId="1" fontId="2" fillId="0" borderId="0" xfId="2" quotePrefix="1" applyNumberFormat="1" applyFont="1" applyAlignment="1">
      <alignment horizontal="center"/>
    </xf>
    <xf numFmtId="0" fontId="9" fillId="0" borderId="0" xfId="9" applyFont="1" applyAlignment="1">
      <alignment horizontal="center"/>
    </xf>
    <xf numFmtId="2" fontId="13" fillId="0" borderId="4" xfId="2" applyNumberFormat="1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0" fontId="8" fillId="0" borderId="18" xfId="2" applyFont="1" applyBorder="1" applyAlignment="1">
      <alignment horizontal="center" vertical="center"/>
    </xf>
    <xf numFmtId="0" fontId="8" fillId="0" borderId="21" xfId="2" applyFont="1" applyBorder="1" applyAlignment="1">
      <alignment horizontal="center" vertical="center"/>
    </xf>
    <xf numFmtId="0" fontId="8" fillId="0" borderId="30" xfId="2" applyFont="1" applyBorder="1" applyAlignment="1">
      <alignment horizontal="center" vertical="center"/>
    </xf>
    <xf numFmtId="0" fontId="16" fillId="7" borderId="5" xfId="2" applyFont="1" applyFill="1" applyBorder="1" applyAlignment="1">
      <alignment horizontal="center" vertical="center"/>
    </xf>
    <xf numFmtId="168" fontId="32" fillId="0" borderId="0" xfId="2" applyNumberFormat="1" applyFont="1" applyAlignment="1">
      <alignment horizontal="center"/>
    </xf>
    <xf numFmtId="1" fontId="32" fillId="3" borderId="0" xfId="2" applyNumberFormat="1" applyFont="1" applyFill="1" applyAlignment="1">
      <alignment horizontal="center" vertical="center"/>
    </xf>
    <xf numFmtId="0" fontId="8" fillId="0" borderId="25" xfId="2" applyFont="1" applyBorder="1" applyAlignment="1">
      <alignment horizontal="center"/>
    </xf>
    <xf numFmtId="0" fontId="8" fillId="0" borderId="26" xfId="2" applyFont="1" applyBorder="1" applyAlignment="1">
      <alignment horizontal="center"/>
    </xf>
    <xf numFmtId="0" fontId="8" fillId="0" borderId="31" xfId="2" applyFont="1" applyBorder="1" applyAlignment="1">
      <alignment horizontal="center"/>
    </xf>
    <xf numFmtId="0" fontId="26" fillId="0" borderId="0" xfId="2" applyAlignment="1">
      <alignment horizontal="left" vertical="center" wrapText="1"/>
    </xf>
    <xf numFmtId="0" fontId="20" fillId="0" borderId="0" xfId="2" applyFont="1" applyAlignment="1">
      <alignment horizontal="center"/>
    </xf>
    <xf numFmtId="168" fontId="7" fillId="0" borderId="0" xfId="2" applyNumberFormat="1" applyFont="1" applyAlignment="1">
      <alignment horizontal="center"/>
    </xf>
    <xf numFmtId="168" fontId="26" fillId="0" borderId="0" xfId="2" applyNumberFormat="1" applyAlignment="1">
      <alignment horizontal="center"/>
    </xf>
    <xf numFmtId="1" fontId="7" fillId="0" borderId="0" xfId="2" applyNumberFormat="1" applyFont="1" applyAlignment="1">
      <alignment horizontal="center" vertical="center"/>
    </xf>
    <xf numFmtId="0" fontId="8" fillId="0" borderId="22" xfId="2" applyFont="1" applyBorder="1" applyAlignment="1">
      <alignment horizontal="center"/>
    </xf>
    <xf numFmtId="0" fontId="8" fillId="0" borderId="23" xfId="2" applyFont="1" applyBorder="1" applyAlignment="1">
      <alignment horizontal="center"/>
    </xf>
    <xf numFmtId="0" fontId="8" fillId="0" borderId="24" xfId="2" applyFont="1" applyBorder="1" applyAlignment="1">
      <alignment horizontal="center"/>
    </xf>
    <xf numFmtId="0" fontId="17" fillId="0" borderId="0" xfId="2" applyFont="1" applyAlignment="1">
      <alignment horizontal="left"/>
    </xf>
    <xf numFmtId="167" fontId="18" fillId="3" borderId="0" xfId="2" applyNumberFormat="1" applyFont="1" applyFill="1" applyAlignment="1">
      <alignment horizontal="center"/>
    </xf>
    <xf numFmtId="0" fontId="8" fillId="0" borderId="10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10" fillId="0" borderId="0" xfId="9" applyFont="1" applyAlignment="1">
      <alignment horizontal="center" vertical="center"/>
    </xf>
    <xf numFmtId="0" fontId="9" fillId="0" borderId="0" xfId="5" applyFont="1" applyAlignment="1">
      <alignment horizontal="left" wrapText="1"/>
    </xf>
    <xf numFmtId="1" fontId="32" fillId="2" borderId="0" xfId="2" applyNumberFormat="1" applyFont="1" applyFill="1" applyAlignment="1">
      <alignment horizontal="center" vertical="center"/>
    </xf>
    <xf numFmtId="1" fontId="32" fillId="0" borderId="0" xfId="2" applyNumberFormat="1" applyFont="1" applyAlignment="1">
      <alignment horizontal="center" vertical="center"/>
    </xf>
  </cellXfs>
  <cellStyles count="22">
    <cellStyle name="Hyperlink" xfId="15" builtinId="8"/>
    <cellStyle name="Normal" xfId="0" builtinId="0"/>
    <cellStyle name="Normal 160" xfId="1" xr:uid="{00000000-0005-0000-0000-000002000000}"/>
    <cellStyle name="Normal 2" xfId="2" xr:uid="{00000000-0005-0000-0000-000003000000}"/>
    <cellStyle name="Normal 2 10" xfId="3" xr:uid="{00000000-0005-0000-0000-000004000000}"/>
    <cellStyle name="Normal 2 2" xfId="16" xr:uid="{BEBB98B7-C101-4FD0-A860-16446DE747B5}"/>
    <cellStyle name="Normal 2 30 2 4" xfId="4" xr:uid="{00000000-0005-0000-0000-000005000000}"/>
    <cellStyle name="Normal 2 30 2 4 2" xfId="17" xr:uid="{6F6AFEE1-55DF-4DCD-A5EB-8C2B02B15632}"/>
    <cellStyle name="Normal 2 30 2 4 4 3 11 8" xfId="5" xr:uid="{00000000-0005-0000-0000-000006000000}"/>
    <cellStyle name="Normal 2 30 2 4 4 3 11 8 2" xfId="20" xr:uid="{E744EC82-82E7-49A3-BD68-FFF914DB9A75}"/>
    <cellStyle name="Normal 2 30 2 4 4 3 11 8 6" xfId="6" xr:uid="{00000000-0005-0000-0000-000007000000}"/>
    <cellStyle name="Normal 2 30 2 4 8 6" xfId="7" xr:uid="{00000000-0005-0000-0000-000008000000}"/>
    <cellStyle name="Normal 2 30 2 7 4 3 11 8" xfId="8" xr:uid="{00000000-0005-0000-0000-000009000000}"/>
    <cellStyle name="Normal 2 30 2 7 4 3 11 8 2" xfId="18" xr:uid="{175664F0-07A9-49C3-83B2-27750D0CC30B}"/>
    <cellStyle name="Normal 2 30 2 7 4 3 11 8 6" xfId="9" xr:uid="{00000000-0005-0000-0000-00000A000000}"/>
    <cellStyle name="Normal 2 30 2 7 4 3 11 8 6 2" xfId="19" xr:uid="{025FA685-836C-4526-A4C9-242C766CE351}"/>
    <cellStyle name="Normal 2 7" xfId="10" xr:uid="{00000000-0005-0000-0000-00000B000000}"/>
    <cellStyle name="Normal 2 7 2" xfId="11" xr:uid="{00000000-0005-0000-0000-00000C000000}"/>
    <cellStyle name="Normal 200 2 2 8 4 3 11 8 6" xfId="12" xr:uid="{00000000-0005-0000-0000-00000D000000}"/>
    <cellStyle name="Normal 200 2 2 8 4 3 11 8 6 2" xfId="21" xr:uid="{4F85DAAA-4E09-4D04-9885-56A4545DA8EE}"/>
    <cellStyle name="Normal 207 2" xfId="13" xr:uid="{00000000-0005-0000-0000-00000E000000}"/>
    <cellStyle name="Normal 242 4 3 11 8 6" xfId="14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S41"/>
  <sheetViews>
    <sheetView zoomScale="78" zoomScaleNormal="78" workbookViewId="0">
      <selection activeCell="B42" sqref="B42"/>
    </sheetView>
  </sheetViews>
  <sheetFormatPr defaultColWidth="10.42578125" defaultRowHeight="15"/>
  <cols>
    <col min="1" max="1" width="6" style="10" customWidth="1"/>
    <col min="2" max="2" width="4.7109375" style="10" customWidth="1"/>
    <col min="3" max="3" width="7.42578125" style="10" customWidth="1"/>
    <col min="4" max="4" width="36.28515625" style="10" customWidth="1"/>
    <col min="5" max="5" width="11" style="10" customWidth="1"/>
    <col min="6" max="6" width="9.28515625" style="10" customWidth="1"/>
    <col min="7" max="8" width="11" style="10" customWidth="1"/>
    <col min="9" max="9" width="18.28515625" style="10" bestFit="1" customWidth="1"/>
    <col min="10" max="10" width="11" style="10" customWidth="1"/>
    <col min="11" max="11" width="10" style="10" customWidth="1"/>
    <col min="12" max="12" width="11" style="10" customWidth="1"/>
    <col min="13" max="13" width="15.28515625" style="10" customWidth="1"/>
    <col min="14" max="15" width="11" style="10" customWidth="1"/>
    <col min="16" max="16" width="12.140625" style="10" customWidth="1"/>
    <col min="17" max="17" width="11.85546875" style="10" customWidth="1"/>
    <col min="18" max="19" width="11" style="10" customWidth="1"/>
    <col min="20" max="20" width="11.7109375" style="10" customWidth="1"/>
    <col min="21" max="21" width="11.140625" style="10" customWidth="1"/>
    <col min="22" max="22" width="11.7109375" style="10" customWidth="1"/>
    <col min="23" max="23" width="11.28515625" style="10" customWidth="1"/>
    <col min="24" max="24" width="11.42578125" style="10" customWidth="1"/>
    <col min="25" max="16384" width="10.42578125" style="10"/>
  </cols>
  <sheetData>
    <row r="2" spans="1:45" ht="15.75">
      <c r="C2" s="10" t="s">
        <v>0</v>
      </c>
      <c r="U2" s="51" t="s">
        <v>1</v>
      </c>
    </row>
    <row r="3" spans="1:45" ht="21">
      <c r="C3" s="238" t="s">
        <v>2</v>
      </c>
      <c r="D3" s="238"/>
      <c r="E3" s="238"/>
      <c r="F3" s="239">
        <v>45748</v>
      </c>
      <c r="G3" s="239"/>
      <c r="J3" s="10" t="s">
        <v>3</v>
      </c>
      <c r="K3" s="39">
        <v>2024</v>
      </c>
      <c r="M3" s="10" t="s">
        <v>4</v>
      </c>
      <c r="N3" s="10">
        <f>-N6+O6</f>
        <v>30</v>
      </c>
      <c r="U3" s="10" t="s">
        <v>5</v>
      </c>
    </row>
    <row r="4" spans="1:45" ht="21">
      <c r="C4" s="11"/>
      <c r="D4" s="11"/>
      <c r="E4" s="11"/>
      <c r="F4" s="12"/>
      <c r="G4" s="12"/>
      <c r="H4" s="17"/>
      <c r="K4" s="39"/>
      <c r="U4" s="10" t="s">
        <v>6</v>
      </c>
    </row>
    <row r="5" spans="1:45" ht="21">
      <c r="C5" s="13" t="s">
        <v>7</v>
      </c>
      <c r="D5" s="11"/>
      <c r="E5" s="14" t="s">
        <v>8</v>
      </c>
      <c r="F5" s="60" t="s">
        <v>9</v>
      </c>
      <c r="H5" s="17"/>
      <c r="I5" s="17"/>
      <c r="J5" s="17"/>
      <c r="K5" s="17"/>
      <c r="L5" s="40" t="s">
        <v>10</v>
      </c>
      <c r="M5" s="41">
        <f>F3</f>
        <v>45748</v>
      </c>
      <c r="U5" s="10" t="s">
        <v>11</v>
      </c>
    </row>
    <row r="6" spans="1:45" ht="27" customHeight="1">
      <c r="H6" s="17"/>
      <c r="I6" s="17"/>
      <c r="J6" s="17"/>
      <c r="K6" s="17"/>
      <c r="N6" s="42">
        <f>EOMONTH(F3,-1)</f>
        <v>45747</v>
      </c>
      <c r="O6" s="42">
        <f>EOMONTH(F3,0)</f>
        <v>45777</v>
      </c>
    </row>
    <row r="7" spans="1:45" ht="23.25" customHeight="1" thickBot="1">
      <c r="B7" s="15" t="s">
        <v>12</v>
      </c>
      <c r="C7" s="16" t="s">
        <v>13</v>
      </c>
      <c r="I7" s="17"/>
      <c r="J7" s="17"/>
      <c r="K7" s="17"/>
      <c r="U7" s="10" t="s">
        <v>14</v>
      </c>
    </row>
    <row r="8" spans="1:45" ht="15.75" thickBot="1">
      <c r="C8" s="220" t="s">
        <v>15</v>
      </c>
      <c r="D8" s="241" t="s">
        <v>16</v>
      </c>
      <c r="E8" s="227" t="s">
        <v>17</v>
      </c>
      <c r="F8" s="228"/>
      <c r="G8" s="228"/>
      <c r="H8" s="228"/>
      <c r="I8" s="229"/>
      <c r="J8" s="235" t="s">
        <v>18</v>
      </c>
      <c r="K8" s="236"/>
      <c r="L8" s="236"/>
      <c r="M8" s="236"/>
      <c r="N8" s="237"/>
      <c r="O8" s="227" t="s">
        <v>19</v>
      </c>
      <c r="P8" s="228"/>
      <c r="Q8" s="228"/>
      <c r="R8" s="228"/>
      <c r="S8" s="229"/>
      <c r="U8" s="10" t="s">
        <v>20</v>
      </c>
    </row>
    <row r="9" spans="1:45" ht="93" customHeight="1" thickBot="1">
      <c r="C9" s="240"/>
      <c r="D9" s="242"/>
      <c r="E9" s="61" t="s">
        <v>21</v>
      </c>
      <c r="F9" s="62" t="s">
        <v>22</v>
      </c>
      <c r="G9" s="63" t="s">
        <v>23</v>
      </c>
      <c r="H9" s="63" t="s">
        <v>24</v>
      </c>
      <c r="I9" s="74" t="s">
        <v>25</v>
      </c>
      <c r="J9" s="103" t="s">
        <v>26</v>
      </c>
      <c r="K9" s="104" t="s">
        <v>22</v>
      </c>
      <c r="L9" s="105" t="s">
        <v>23</v>
      </c>
      <c r="M9" s="105" t="s">
        <v>24</v>
      </c>
      <c r="N9" s="106" t="s">
        <v>25</v>
      </c>
      <c r="O9" s="18" t="s">
        <v>26</v>
      </c>
      <c r="P9" s="19" t="s">
        <v>22</v>
      </c>
      <c r="Q9" s="19" t="s">
        <v>23</v>
      </c>
      <c r="R9" s="19" t="s">
        <v>24</v>
      </c>
      <c r="S9" s="43" t="s">
        <v>25</v>
      </c>
      <c r="U9" s="230" t="s">
        <v>27</v>
      </c>
      <c r="V9" s="230"/>
      <c r="W9" s="230"/>
      <c r="X9" s="230"/>
      <c r="Y9" s="230"/>
      <c r="Z9" s="230"/>
      <c r="AA9" s="230"/>
      <c r="AB9" s="230"/>
      <c r="AC9" s="230"/>
    </row>
    <row r="10" spans="1:45" s="108" customFormat="1" ht="19.899999999999999" customHeight="1">
      <c r="A10" s="107"/>
      <c r="C10" s="109">
        <v>1</v>
      </c>
      <c r="D10" s="110" t="s">
        <v>28</v>
      </c>
      <c r="E10" s="64">
        <f>150738.57-50337.05</f>
        <v>100401.52</v>
      </c>
      <c r="F10" s="21"/>
      <c r="G10" s="111">
        <v>3909.9286181963794</v>
      </c>
      <c r="H10" s="111">
        <v>3528.6502736889875</v>
      </c>
      <c r="I10" s="112">
        <v>3241.8239871460855</v>
      </c>
      <c r="J10" s="75">
        <v>63100.350000000006</v>
      </c>
      <c r="K10" s="102"/>
      <c r="L10" s="77">
        <v>3935.2525507386244</v>
      </c>
      <c r="M10" s="102">
        <v>3422.9796616207636</v>
      </c>
      <c r="N10" s="162">
        <v>3158.283789006422</v>
      </c>
      <c r="O10" s="99">
        <f>E10+J10</f>
        <v>163501.87</v>
      </c>
      <c r="P10" s="44">
        <f>((K10*J10)+(F10*E10))/O10</f>
        <v>0</v>
      </c>
      <c r="Q10" s="44">
        <f>((L10*J10)+(G10*E10))/O10</f>
        <v>3919.7018948371428</v>
      </c>
      <c r="R10" s="44">
        <f>((M10*J10)+(H10*E10))/O10</f>
        <v>3487.8687669929532</v>
      </c>
      <c r="S10" s="52">
        <f>((N10*J10)+(I10*E10))/O10</f>
        <v>3209.5832810203265</v>
      </c>
      <c r="U10" s="230" t="s">
        <v>29</v>
      </c>
      <c r="V10" s="230"/>
      <c r="W10" s="230"/>
      <c r="X10" s="230"/>
      <c r="Y10" s="230"/>
      <c r="Z10" s="230"/>
      <c r="AA10" s="230"/>
      <c r="AB10" s="230"/>
      <c r="AC10" s="230"/>
      <c r="AD10" s="107"/>
      <c r="AM10" s="107"/>
      <c r="AN10" s="107"/>
      <c r="AO10" s="107"/>
      <c r="AP10" s="107"/>
      <c r="AQ10" s="107"/>
      <c r="AR10" s="107"/>
      <c r="AS10" s="107"/>
    </row>
    <row r="11" spans="1:45" s="108" customFormat="1" ht="19.899999999999999" customHeight="1">
      <c r="A11" s="107"/>
      <c r="C11" s="109">
        <v>2</v>
      </c>
      <c r="D11" s="113" t="s">
        <v>30</v>
      </c>
      <c r="E11" s="65">
        <v>0</v>
      </c>
      <c r="F11" s="22"/>
      <c r="G11" s="114">
        <v>0</v>
      </c>
      <c r="H11" s="114">
        <v>0</v>
      </c>
      <c r="I11" s="115">
        <v>0</v>
      </c>
      <c r="J11" s="45"/>
      <c r="K11" s="23"/>
      <c r="L11" s="77"/>
      <c r="M11" s="22"/>
      <c r="N11" s="116"/>
      <c r="O11" s="99"/>
      <c r="P11" s="44"/>
      <c r="Q11" s="44"/>
      <c r="R11" s="44"/>
      <c r="S11" s="52"/>
      <c r="U11" s="230"/>
      <c r="V11" s="230"/>
      <c r="W11" s="230"/>
      <c r="X11" s="230"/>
      <c r="Y11" s="230"/>
      <c r="Z11" s="230"/>
      <c r="AA11" s="230"/>
      <c r="AB11" s="230"/>
      <c r="AC11" s="230"/>
      <c r="AD11" s="107"/>
      <c r="AM11" s="107"/>
      <c r="AN11" s="107"/>
      <c r="AO11" s="107"/>
      <c r="AP11" s="107"/>
      <c r="AQ11" s="107"/>
      <c r="AR11" s="107"/>
      <c r="AS11" s="107"/>
    </row>
    <row r="12" spans="1:45" s="108" customFormat="1" ht="19.899999999999999" customHeight="1">
      <c r="A12" s="107"/>
      <c r="C12" s="109">
        <v>3</v>
      </c>
      <c r="D12" s="113" t="s">
        <v>31</v>
      </c>
      <c r="E12" s="66">
        <v>18969.900000000001</v>
      </c>
      <c r="F12" s="22"/>
      <c r="G12" s="132">
        <v>4601</v>
      </c>
      <c r="H12" s="132">
        <v>4601</v>
      </c>
      <c r="I12" s="133">
        <v>4601</v>
      </c>
      <c r="J12" s="45"/>
      <c r="K12" s="46"/>
      <c r="L12" s="22"/>
      <c r="M12" s="22"/>
      <c r="N12" s="78"/>
      <c r="O12" s="76">
        <f>E12+J12</f>
        <v>18969.900000000001</v>
      </c>
      <c r="P12" s="44">
        <f>((K12*J12)+(F12*E12))/O12</f>
        <v>0</v>
      </c>
      <c r="Q12" s="44">
        <f>((L12*J12)+(G12*E12))/O12</f>
        <v>4601</v>
      </c>
      <c r="R12" s="44">
        <f>((M12*J12)+(H12*E12))/O12</f>
        <v>4601</v>
      </c>
      <c r="S12" s="52">
        <f>((N12*J12)+(I12*E12))/O12</f>
        <v>4601</v>
      </c>
      <c r="Y12" s="107"/>
      <c r="Z12" s="107"/>
      <c r="AA12" s="107"/>
      <c r="AB12" s="107"/>
      <c r="AC12" s="107"/>
      <c r="AD12" s="107"/>
      <c r="AM12" s="107"/>
      <c r="AN12" s="107"/>
      <c r="AO12" s="107"/>
      <c r="AP12" s="107"/>
      <c r="AQ12" s="107"/>
      <c r="AR12" s="107"/>
      <c r="AS12" s="107"/>
    </row>
    <row r="13" spans="1:45" s="108" customFormat="1" ht="19.899999999999999" customHeight="1" thickBot="1">
      <c r="C13" s="117"/>
      <c r="D13" s="118"/>
      <c r="E13" s="67">
        <f>SUM(E10:E12)</f>
        <v>119371.42000000001</v>
      </c>
      <c r="F13" s="68">
        <f>SUMPRODUCT(F10:F12,E10:E12)/E13</f>
        <v>0</v>
      </c>
      <c r="G13" s="68">
        <f>SUMPRODUCT(G10:G12,E10:E12)/E13</f>
        <v>4019.7501735207316</v>
      </c>
      <c r="H13" s="68">
        <f>SUMPRODUCT(H10:H12,E10:E12)/E13</f>
        <v>3699.0626477157625</v>
      </c>
      <c r="I13" s="79">
        <f>SUMPRODUCT(I10:I12,E10:E12)/E13</f>
        <v>3457.8173383706703</v>
      </c>
      <c r="J13" s="25">
        <f>SUM(J10:J12)</f>
        <v>63100.350000000006</v>
      </c>
      <c r="K13" s="25">
        <f>SUMPRODUCT(K10:K12,J10:J12)/J13</f>
        <v>0</v>
      </c>
      <c r="L13" s="26">
        <f>SUMPRODUCT(L10:L12,J10:J12)/J13</f>
        <v>3935.2525507386244</v>
      </c>
      <c r="M13" s="26">
        <f>SUMPRODUCT(M10:M12,J10:J12)/J13</f>
        <v>3422.9796616207636</v>
      </c>
      <c r="N13" s="47">
        <f>SUMPRODUCT(N10:N12,J10:J12)/J13</f>
        <v>3158.283789006422</v>
      </c>
      <c r="O13" s="24">
        <f>SUM(O10:O12)</f>
        <v>182471.77</v>
      </c>
      <c r="P13" s="26">
        <f>SUMPRODUCT(P10:P12,O10:O12)/O13</f>
        <v>0</v>
      </c>
      <c r="Q13" s="26">
        <f>SUMPRODUCT(Q10:Q12,O10:O12)/O13</f>
        <v>3990.5301491206897</v>
      </c>
      <c r="R13" s="26">
        <f>SUMPRODUCT(R10:R12,O10:O12)/O13</f>
        <v>3603.5907122397189</v>
      </c>
      <c r="S13" s="96">
        <f>SUMPRODUCT(S10:S12,O10:O12)/O13</f>
        <v>3354.235990956623</v>
      </c>
      <c r="U13" s="108" t="s">
        <v>32</v>
      </c>
      <c r="Y13" s="107"/>
      <c r="Z13" s="107"/>
      <c r="AA13" s="107"/>
      <c r="AB13" s="107"/>
      <c r="AC13" s="107"/>
      <c r="AD13" s="107"/>
      <c r="AM13" s="107"/>
      <c r="AN13" s="107"/>
      <c r="AO13" s="107"/>
      <c r="AP13" s="107"/>
      <c r="AQ13" s="107"/>
      <c r="AR13" s="107"/>
      <c r="AS13" s="107"/>
    </row>
    <row r="14" spans="1:45" s="108" customFormat="1" ht="19.899999999999999" customHeight="1" thickBot="1">
      <c r="C14" s="119"/>
      <c r="D14" s="120" t="s">
        <v>33</v>
      </c>
      <c r="E14" s="69">
        <f>E13</f>
        <v>119371.42000000001</v>
      </c>
      <c r="F14" s="70">
        <f>F13</f>
        <v>0</v>
      </c>
      <c r="G14" s="71">
        <f>G13</f>
        <v>4019.7501735207316</v>
      </c>
      <c r="H14" s="71">
        <f>H13</f>
        <v>3699.0626477157625</v>
      </c>
      <c r="I14" s="80">
        <f>SUMPRODUCT(I13:I13,E13:E13)/E14</f>
        <v>3457.8173383706703</v>
      </c>
      <c r="J14" s="81">
        <f>SUM(J10:J12)</f>
        <v>63100.350000000006</v>
      </c>
      <c r="K14" s="29">
        <f>K13</f>
        <v>0</v>
      </c>
      <c r="L14" s="30">
        <f>L13</f>
        <v>3935.2525507386244</v>
      </c>
      <c r="M14" s="30">
        <f>M13</f>
        <v>3422.9796616207636</v>
      </c>
      <c r="N14" s="48">
        <f>SUMPRODUCT(N13:N13,J13:J13)/J14</f>
        <v>3158.283789006422</v>
      </c>
      <c r="O14" s="28">
        <f>SUM(O10:O12)</f>
        <v>182471.77</v>
      </c>
      <c r="P14" s="49">
        <f>P13</f>
        <v>0</v>
      </c>
      <c r="Q14" s="95">
        <f>Q13</f>
        <v>3990.5301491206897</v>
      </c>
      <c r="R14" s="30">
        <f>R13</f>
        <v>3603.5907122397189</v>
      </c>
      <c r="S14" s="95">
        <f>S13</f>
        <v>3354.235990956623</v>
      </c>
      <c r="Y14" s="107"/>
      <c r="Z14" s="107"/>
      <c r="AA14" s="107"/>
      <c r="AB14" s="107"/>
      <c r="AC14" s="107"/>
      <c r="AD14" s="107"/>
      <c r="AM14" s="107"/>
      <c r="AN14" s="107"/>
      <c r="AO14" s="107"/>
      <c r="AP14" s="107"/>
      <c r="AQ14" s="107"/>
      <c r="AR14" s="107"/>
      <c r="AS14" s="107"/>
    </row>
    <row r="15" spans="1:45" ht="15.75">
      <c r="C15" s="31"/>
      <c r="D15" s="32"/>
      <c r="E15" s="33"/>
      <c r="F15" s="33"/>
      <c r="G15" s="121"/>
      <c r="H15" s="33"/>
      <c r="I15" s="33"/>
      <c r="J15" s="82"/>
      <c r="K15" s="50"/>
      <c r="L15" s="122"/>
      <c r="M15" s="121"/>
      <c r="N15" s="122"/>
      <c r="O15" s="33"/>
      <c r="P15" s="50"/>
      <c r="S15" s="211"/>
      <c r="T15" s="38"/>
      <c r="U15" s="53"/>
      <c r="V15" s="38"/>
      <c r="W15" s="38"/>
      <c r="X15" s="38"/>
      <c r="Y15" s="17"/>
      <c r="Z15" s="17"/>
      <c r="AA15" s="17"/>
      <c r="AB15" s="17"/>
      <c r="AC15" s="17"/>
      <c r="AD15" s="17"/>
      <c r="AM15" s="17"/>
      <c r="AN15" s="17"/>
      <c r="AO15" s="17"/>
      <c r="AP15" s="17"/>
      <c r="AQ15" s="17"/>
      <c r="AR15" s="17"/>
      <c r="AS15" s="17"/>
    </row>
    <row r="16" spans="1:45" ht="24.75" customHeight="1" thickBot="1">
      <c r="B16" s="15" t="s">
        <v>34</v>
      </c>
      <c r="C16" s="34" t="s">
        <v>35</v>
      </c>
      <c r="D16" s="34"/>
      <c r="E16" s="16"/>
      <c r="F16" s="16"/>
      <c r="G16" s="16"/>
      <c r="H16" s="16"/>
      <c r="I16" s="16"/>
      <c r="J16" s="16"/>
      <c r="K16" s="231"/>
      <c r="L16" s="231"/>
      <c r="M16" s="33"/>
      <c r="N16" s="33"/>
      <c r="O16" s="33"/>
      <c r="P16" s="50"/>
      <c r="S16" s="232"/>
      <c r="T16" s="233"/>
      <c r="U16" s="234"/>
      <c r="V16" s="234"/>
      <c r="W16" s="234"/>
      <c r="X16" s="234"/>
      <c r="Y16" s="17"/>
      <c r="Z16" s="17"/>
      <c r="AA16" s="17"/>
      <c r="AB16" s="17"/>
      <c r="AC16" s="17"/>
      <c r="AD16" s="17"/>
      <c r="AM16" s="17"/>
      <c r="AN16" s="17"/>
      <c r="AO16" s="17"/>
      <c r="AP16" s="17"/>
      <c r="AQ16" s="17"/>
      <c r="AR16" s="17"/>
      <c r="AS16" s="17"/>
    </row>
    <row r="17" spans="3:45" ht="21" customHeight="1">
      <c r="C17" s="220" t="s">
        <v>15</v>
      </c>
      <c r="D17" s="222" t="s">
        <v>16</v>
      </c>
      <c r="E17" s="224" t="s">
        <v>36</v>
      </c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Q17" s="17"/>
      <c r="R17" s="171"/>
      <c r="S17" s="17"/>
      <c r="U17" s="172"/>
      <c r="V17" s="84"/>
      <c r="W17" s="173"/>
      <c r="X17" s="174"/>
      <c r="Y17" s="17"/>
      <c r="Z17" s="17"/>
      <c r="AA17" s="17"/>
      <c r="AB17" s="17"/>
      <c r="AC17" s="17"/>
      <c r="AD17" s="17"/>
      <c r="AM17" s="17"/>
      <c r="AN17" s="17"/>
      <c r="AO17" s="17"/>
      <c r="AP17" s="17"/>
      <c r="AQ17" s="17"/>
      <c r="AR17" s="17"/>
      <c r="AS17" s="17"/>
    </row>
    <row r="18" spans="3:45" ht="75">
      <c r="C18" s="221"/>
      <c r="D18" s="223"/>
      <c r="E18" s="148" t="s">
        <v>26</v>
      </c>
      <c r="F18" s="149" t="s">
        <v>22</v>
      </c>
      <c r="G18" s="150" t="s">
        <v>23</v>
      </c>
      <c r="H18" s="150" t="s">
        <v>24</v>
      </c>
      <c r="I18" s="150" t="s">
        <v>37</v>
      </c>
      <c r="J18" s="149" t="s">
        <v>38</v>
      </c>
      <c r="K18" s="150" t="s">
        <v>39</v>
      </c>
      <c r="L18" s="150" t="s">
        <v>40</v>
      </c>
      <c r="M18" s="150" t="s">
        <v>41</v>
      </c>
      <c r="N18" s="35" t="s">
        <v>42</v>
      </c>
      <c r="O18" s="35" t="s">
        <v>43</v>
      </c>
      <c r="S18" s="175"/>
      <c r="T18" s="175"/>
      <c r="Y18" s="17"/>
      <c r="Z18" s="17"/>
      <c r="AA18" s="17"/>
      <c r="AB18" s="17"/>
      <c r="AC18" s="17"/>
      <c r="AD18" s="17"/>
      <c r="AM18" s="17"/>
      <c r="AN18" s="17"/>
      <c r="AO18" s="17"/>
      <c r="AP18" s="17"/>
      <c r="AQ18" s="17"/>
      <c r="AR18" s="17"/>
      <c r="AS18" s="17"/>
    </row>
    <row r="19" spans="3:45" ht="18.600000000000001" customHeight="1">
      <c r="C19" s="176">
        <v>1</v>
      </c>
      <c r="D19" s="72" t="s">
        <v>28</v>
      </c>
      <c r="E19" s="151">
        <v>84847</v>
      </c>
      <c r="F19" s="46"/>
      <c r="G19" s="152">
        <f>Q10</f>
        <v>3919.7018948371428</v>
      </c>
      <c r="H19" s="152">
        <f t="shared" ref="H19:I19" si="0">R10</f>
        <v>3487.8687669929532</v>
      </c>
      <c r="I19" s="22">
        <f t="shared" si="0"/>
        <v>3209.5832810203265</v>
      </c>
      <c r="J19" s="154">
        <v>3025.17</v>
      </c>
      <c r="K19" s="177">
        <f>IF(G19-I19&gt;750,G19-750,I19)</f>
        <v>3209.5832810203265</v>
      </c>
      <c r="L19" s="178"/>
      <c r="M19" s="178"/>
      <c r="N19" s="178"/>
      <c r="O19" s="179"/>
      <c r="P19" s="100">
        <f>G19-I19</f>
        <v>710.11861381681638</v>
      </c>
      <c r="Q19" s="212" t="s">
        <v>73</v>
      </c>
      <c r="R19" s="171"/>
      <c r="Y19" s="17"/>
      <c r="Z19" s="17"/>
      <c r="AA19" s="17"/>
      <c r="AB19" s="17"/>
      <c r="AC19" s="17"/>
      <c r="AD19" s="17"/>
      <c r="AM19" s="17"/>
      <c r="AN19" s="17"/>
      <c r="AO19" s="17"/>
      <c r="AP19" s="17"/>
      <c r="AQ19" s="17"/>
      <c r="AR19" s="17"/>
      <c r="AS19" s="17"/>
    </row>
    <row r="20" spans="3:45" ht="18.600000000000001" customHeight="1">
      <c r="C20" s="176">
        <v>2</v>
      </c>
      <c r="D20" s="180" t="s">
        <v>30</v>
      </c>
      <c r="E20" s="155"/>
      <c r="F20" s="46"/>
      <c r="G20" s="152"/>
      <c r="H20" s="152"/>
      <c r="I20" s="22"/>
      <c r="J20" s="181"/>
      <c r="K20" s="177">
        <f>IF(G20-I20&gt;300,G20-300,I20)</f>
        <v>0</v>
      </c>
      <c r="L20" s="178"/>
      <c r="M20" s="178"/>
      <c r="N20" s="178"/>
      <c r="O20" s="182"/>
      <c r="P20" s="100"/>
      <c r="Q20" s="17"/>
      <c r="R20" s="171"/>
      <c r="Y20" s="17"/>
      <c r="Z20" s="17"/>
      <c r="AA20" s="17"/>
      <c r="AB20" s="17"/>
      <c r="AC20" s="17"/>
      <c r="AD20" s="17"/>
      <c r="AM20" s="17"/>
      <c r="AN20" s="17"/>
      <c r="AO20" s="17"/>
      <c r="AP20" s="17"/>
      <c r="AQ20" s="17"/>
      <c r="AR20" s="17"/>
      <c r="AS20" s="17"/>
    </row>
    <row r="21" spans="3:45" ht="18.600000000000001" customHeight="1">
      <c r="C21" s="176">
        <v>3</v>
      </c>
      <c r="D21" s="180" t="s">
        <v>31</v>
      </c>
      <c r="E21" s="66"/>
      <c r="F21" s="46"/>
      <c r="G21" s="152"/>
      <c r="H21" s="152"/>
      <c r="I21" s="22"/>
      <c r="J21" s="181"/>
      <c r="K21" s="178">
        <f>I21</f>
        <v>0</v>
      </c>
      <c r="L21" s="178"/>
      <c r="M21" s="178"/>
      <c r="N21" s="178"/>
      <c r="O21" s="182"/>
      <c r="P21" s="17"/>
      <c r="Q21" s="171"/>
      <c r="R21" s="171"/>
      <c r="S21" s="17"/>
      <c r="T21" s="17"/>
      <c r="Y21" s="17"/>
      <c r="Z21" s="17"/>
      <c r="AA21" s="17"/>
      <c r="AB21" s="17"/>
      <c r="AC21" s="17"/>
      <c r="AD21" s="17"/>
      <c r="AM21" s="17"/>
      <c r="AN21" s="17"/>
      <c r="AO21" s="17"/>
      <c r="AP21" s="17"/>
      <c r="AQ21" s="17"/>
      <c r="AR21" s="17"/>
      <c r="AS21" s="17"/>
    </row>
    <row r="22" spans="3:45" ht="18.600000000000001" customHeight="1">
      <c r="C22" s="156"/>
      <c r="D22" s="157" t="s">
        <v>33</v>
      </c>
      <c r="E22" s="183">
        <f>SUM(E19:E21)</f>
        <v>84847</v>
      </c>
      <c r="F22" s="184">
        <f>SUMPRODUCT(F19:F21,$E$19:$E$21)/$E$22</f>
        <v>0</v>
      </c>
      <c r="G22" s="184">
        <f>SUMPRODUCT(G19:G21,$E$19:$E$21)/$E$22</f>
        <v>3919.7018948371428</v>
      </c>
      <c r="H22" s="184">
        <f>SUMPRODUCT(H19:H21,$E$19:$E$21)/$E$22</f>
        <v>3487.8687669929532</v>
      </c>
      <c r="I22" s="184">
        <f>SUMPRODUCT(I19:I21,$E$19:$E$21)/$E$22</f>
        <v>3209.5832810203265</v>
      </c>
      <c r="J22" s="185">
        <f>J19</f>
        <v>3025.17</v>
      </c>
      <c r="K22" s="186">
        <f>SUMPRODUCT(K19:K21,E19:E21)/E22</f>
        <v>3209.5832810203265</v>
      </c>
      <c r="L22" s="186"/>
      <c r="M22" s="186"/>
      <c r="N22" s="186"/>
      <c r="O22" s="187"/>
      <c r="P22" s="17"/>
      <c r="Q22" s="17"/>
      <c r="R22" s="17"/>
      <c r="T22" s="175"/>
      <c r="Y22" s="17"/>
      <c r="Z22" s="17"/>
      <c r="AA22" s="17"/>
      <c r="AB22" s="17"/>
      <c r="AC22" s="17"/>
      <c r="AD22" s="17"/>
      <c r="AM22" s="17"/>
      <c r="AN22" s="17"/>
      <c r="AO22" s="17"/>
      <c r="AP22" s="17"/>
      <c r="AQ22" s="17"/>
      <c r="AR22" s="17"/>
      <c r="AS22" s="17"/>
    </row>
    <row r="23" spans="3:45" ht="18.600000000000001" customHeight="1" thickBot="1">
      <c r="C23" s="27"/>
      <c r="D23" s="36"/>
      <c r="E23" s="188">
        <f>SUM(E19:E21)</f>
        <v>84847</v>
      </c>
      <c r="F23" s="189">
        <f>F22</f>
        <v>0</v>
      </c>
      <c r="G23" s="190">
        <f>G22</f>
        <v>3919.7018948371428</v>
      </c>
      <c r="H23" s="191">
        <f>H22</f>
        <v>3487.8687669929532</v>
      </c>
      <c r="I23" s="192">
        <f>I22</f>
        <v>3209.5832810203265</v>
      </c>
      <c r="J23" s="192">
        <f>J19</f>
        <v>3025.17</v>
      </c>
      <c r="K23" s="192">
        <f>K22</f>
        <v>3209.5832810203265</v>
      </c>
      <c r="L23" s="191">
        <f>IF(I23-J23&gt;85,K23-85,K23-I23+J23)</f>
        <v>3124.5832810203265</v>
      </c>
      <c r="M23" s="191">
        <f>L23-J23-N23</f>
        <v>35</v>
      </c>
      <c r="N23" s="193">
        <f>IF(I23-J23&gt;120,I23-J23-120,0)</f>
        <v>64.413281020326394</v>
      </c>
      <c r="O23" s="187"/>
      <c r="P23" s="17"/>
      <c r="R23" s="17"/>
      <c r="S23" s="210"/>
      <c r="U23" s="17"/>
      <c r="Y23" s="17"/>
      <c r="Z23" s="17"/>
      <c r="AA23" s="17"/>
      <c r="AB23" s="17"/>
      <c r="AC23" s="17"/>
      <c r="AD23" s="17"/>
      <c r="AM23" s="17"/>
      <c r="AN23" s="17"/>
      <c r="AO23" s="17"/>
      <c r="AP23" s="17"/>
      <c r="AQ23" s="17"/>
      <c r="AR23" s="17"/>
      <c r="AS23" s="17"/>
    </row>
    <row r="24" spans="3:45">
      <c r="D24" s="37"/>
      <c r="G24" s="159"/>
      <c r="I24" s="159"/>
      <c r="J24" s="17"/>
      <c r="K24" s="135">
        <f>I23-J23</f>
        <v>184.41328102032639</v>
      </c>
      <c r="L24" s="136">
        <v>85</v>
      </c>
      <c r="N24" s="17"/>
      <c r="R24" s="216"/>
      <c r="S24" s="216"/>
    </row>
    <row r="25" spans="3:45" s="1" customFormat="1">
      <c r="C25" s="9"/>
      <c r="G25" s="161"/>
      <c r="I25" s="161"/>
      <c r="K25" s="137"/>
      <c r="L25" s="137"/>
      <c r="M25" s="93"/>
      <c r="R25" s="73"/>
    </row>
    <row r="26" spans="3:45" s="124" customFormat="1">
      <c r="C26" s="9" t="s">
        <v>103</v>
      </c>
      <c r="H26" s="125"/>
      <c r="I26" s="225"/>
      <c r="J26" s="225"/>
      <c r="K26" s="226"/>
      <c r="L26" s="226"/>
    </row>
    <row r="27" spans="3:45" s="124" customFormat="1">
      <c r="C27" s="207" t="s">
        <v>105</v>
      </c>
      <c r="H27" s="126"/>
      <c r="I27" s="126"/>
      <c r="J27" s="127"/>
      <c r="K27" s="138"/>
      <c r="L27" s="215"/>
      <c r="M27" s="129"/>
      <c r="R27" s="139"/>
      <c r="S27" s="139"/>
    </row>
    <row r="28" spans="3:45" s="124" customFormat="1">
      <c r="C28" s="207" t="s">
        <v>106</v>
      </c>
      <c r="I28" s="214"/>
      <c r="L28" s="128"/>
      <c r="M28" s="129"/>
    </row>
    <row r="29" spans="3:45" s="124" customFormat="1">
      <c r="C29" s="207" t="s">
        <v>104</v>
      </c>
      <c r="I29" s="214"/>
      <c r="L29" s="128"/>
      <c r="M29" s="129"/>
    </row>
    <row r="30" spans="3:45" s="124" customFormat="1">
      <c r="C30" s="207" t="s">
        <v>86</v>
      </c>
      <c r="I30" s="214"/>
      <c r="L30" s="128"/>
    </row>
    <row r="31" spans="3:45" s="1" customFormat="1">
      <c r="C31" s="170"/>
      <c r="I31" s="214"/>
      <c r="J31" s="124"/>
      <c r="K31" s="124"/>
      <c r="L31" s="128"/>
    </row>
    <row r="32" spans="3:45" s="85" customFormat="1">
      <c r="C32" s="123"/>
      <c r="H32" s="1"/>
      <c r="I32" s="214"/>
      <c r="J32" s="124"/>
      <c r="K32" s="124"/>
      <c r="L32" s="128"/>
      <c r="M32" s="218"/>
      <c r="N32" s="1"/>
    </row>
    <row r="33" spans="13:20" s="85" customFormat="1"/>
    <row r="37" spans="13:20">
      <c r="M37" s="200"/>
      <c r="N37" s="201"/>
      <c r="O37" s="194"/>
      <c r="P37" s="137"/>
      <c r="Q37" s="137"/>
      <c r="R37" s="137"/>
      <c r="S37" s="137"/>
      <c r="T37" s="140"/>
    </row>
    <row r="38" spans="13:20">
      <c r="M38" s="140"/>
      <c r="N38" s="202"/>
      <c r="O38" s="203"/>
      <c r="P38" s="203"/>
      <c r="Q38" s="204"/>
      <c r="R38" s="204"/>
      <c r="S38" s="204"/>
      <c r="T38" s="140"/>
    </row>
    <row r="39" spans="13:20">
      <c r="M39" s="140"/>
      <c r="N39" s="205"/>
      <c r="O39" s="203"/>
      <c r="P39" s="204"/>
      <c r="Q39" s="204"/>
      <c r="R39" s="204"/>
      <c r="S39" s="204"/>
      <c r="T39" s="140"/>
    </row>
    <row r="40" spans="13:20">
      <c r="M40" s="140"/>
      <c r="N40" s="205"/>
      <c r="O40" s="203"/>
      <c r="P40" s="203"/>
      <c r="Q40" s="203"/>
      <c r="R40" s="203"/>
      <c r="S40" s="203"/>
      <c r="T40" s="140"/>
    </row>
    <row r="41" spans="13:20">
      <c r="M41" s="140"/>
      <c r="N41" s="205"/>
      <c r="O41" s="203"/>
      <c r="P41" s="203"/>
      <c r="Q41" s="203"/>
      <c r="R41" s="203"/>
      <c r="S41" s="203"/>
      <c r="T41" s="140"/>
    </row>
  </sheetData>
  <mergeCells count="18">
    <mergeCell ref="C3:E3"/>
    <mergeCell ref="F3:G3"/>
    <mergeCell ref="C8:C9"/>
    <mergeCell ref="D8:D9"/>
    <mergeCell ref="E8:I8"/>
    <mergeCell ref="O8:S8"/>
    <mergeCell ref="U9:AC9"/>
    <mergeCell ref="U10:AC11"/>
    <mergeCell ref="K16:L16"/>
    <mergeCell ref="S16:T16"/>
    <mergeCell ref="U16:V16"/>
    <mergeCell ref="W16:X16"/>
    <mergeCell ref="J8:N8"/>
    <mergeCell ref="C17:C18"/>
    <mergeCell ref="D17:D18"/>
    <mergeCell ref="E17:O17"/>
    <mergeCell ref="I26:J26"/>
    <mergeCell ref="K26:L26"/>
  </mergeCells>
  <pageMargins left="0.21" right="0.28999999999999998" top="0.45" bottom="0.46" header="0.31496062992126" footer="0.31496062992126"/>
  <pageSetup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2"/>
  <sheetViews>
    <sheetView topLeftCell="A10" zoomScale="87" zoomScaleNormal="87" workbookViewId="0">
      <selection activeCell="B42" sqref="B42"/>
    </sheetView>
  </sheetViews>
  <sheetFormatPr defaultColWidth="10.7109375" defaultRowHeight="15"/>
  <cols>
    <col min="1" max="1" width="29.140625" style="3" customWidth="1"/>
    <col min="2" max="2" width="17.7109375" style="3" customWidth="1"/>
    <col min="3" max="3" width="16.42578125" style="3" customWidth="1"/>
    <col min="4" max="4" width="16.28515625" style="3" customWidth="1"/>
    <col min="5" max="5" width="14.85546875" style="3" customWidth="1"/>
    <col min="6" max="6" width="17.28515625" style="3" customWidth="1"/>
    <col min="7" max="10" width="10.7109375" style="3"/>
    <col min="11" max="11" width="16.28515625" style="3" customWidth="1"/>
    <col min="12" max="16384" width="10.7109375" style="3"/>
  </cols>
  <sheetData>
    <row r="1" spans="1:11" ht="18.75">
      <c r="A1" s="243" t="s">
        <v>74</v>
      </c>
      <c r="B1" s="243"/>
      <c r="C1" s="243"/>
      <c r="D1" s="243"/>
      <c r="E1" s="243"/>
      <c r="F1" s="243"/>
    </row>
    <row r="2" spans="1:11">
      <c r="A2" s="2"/>
    </row>
    <row r="3" spans="1:11" ht="25.5">
      <c r="A3" s="4" t="s">
        <v>44</v>
      </c>
      <c r="B3" s="5" t="s">
        <v>45</v>
      </c>
      <c r="C3" s="4" t="s">
        <v>46</v>
      </c>
      <c r="D3" s="6" t="s">
        <v>47</v>
      </c>
      <c r="E3" s="7" t="s">
        <v>48</v>
      </c>
      <c r="F3" s="7" t="s">
        <v>49</v>
      </c>
    </row>
    <row r="4" spans="1:11" ht="22.15" customHeight="1">
      <c r="A4" s="8" t="s">
        <v>50</v>
      </c>
      <c r="B4" s="196">
        <v>119371.42000000001</v>
      </c>
      <c r="C4" s="54"/>
      <c r="D4" s="55"/>
      <c r="E4" s="97">
        <v>4019.7501735207302</v>
      </c>
      <c r="F4" s="98">
        <v>3457.8173383706703</v>
      </c>
      <c r="G4" s="3">
        <v>119371.42000000001</v>
      </c>
      <c r="J4" s="3">
        <v>4019.7501735207302</v>
      </c>
      <c r="K4" s="3">
        <v>3457.8173383706703</v>
      </c>
    </row>
    <row r="5" spans="1:11" ht="22.15" customHeight="1">
      <c r="A5" s="8" t="s">
        <v>51</v>
      </c>
      <c r="B5" s="56"/>
      <c r="C5" s="54"/>
      <c r="D5" s="55"/>
      <c r="E5" s="56"/>
      <c r="F5" s="56"/>
    </row>
    <row r="6" spans="1:11" s="90" customFormat="1" ht="15.75">
      <c r="A6" s="86" t="s">
        <v>68</v>
      </c>
      <c r="B6" s="87">
        <v>2008.35</v>
      </c>
      <c r="C6" s="88">
        <v>162000306</v>
      </c>
      <c r="D6" s="89">
        <v>45753</v>
      </c>
      <c r="E6" s="165">
        <v>4020</v>
      </c>
      <c r="F6" s="166">
        <v>2974</v>
      </c>
      <c r="G6" s="91"/>
      <c r="H6" s="91"/>
      <c r="I6" s="91"/>
      <c r="J6" s="91"/>
      <c r="K6" s="91"/>
    </row>
    <row r="7" spans="1:11" s="90" customFormat="1" ht="15.75">
      <c r="A7" s="86" t="s">
        <v>67</v>
      </c>
      <c r="B7" s="87">
        <v>1919</v>
      </c>
      <c r="C7" s="88">
        <v>162000306</v>
      </c>
      <c r="D7" s="89">
        <v>45753</v>
      </c>
      <c r="E7" s="165">
        <v>4016</v>
      </c>
      <c r="F7" s="166">
        <v>3372</v>
      </c>
      <c r="G7" s="91"/>
      <c r="H7" s="91"/>
      <c r="I7" s="91"/>
      <c r="J7" s="91"/>
      <c r="K7" s="91"/>
    </row>
    <row r="8" spans="1:11" s="90" customFormat="1" ht="15.75">
      <c r="A8" s="86" t="s">
        <v>80</v>
      </c>
      <c r="B8" s="87">
        <v>2584.4499999999998</v>
      </c>
      <c r="C8" s="88">
        <v>161002585</v>
      </c>
      <c r="D8" s="89">
        <v>45760</v>
      </c>
      <c r="E8" s="165">
        <v>4053</v>
      </c>
      <c r="F8" s="166">
        <v>3992</v>
      </c>
      <c r="G8" s="91"/>
      <c r="H8" s="91"/>
      <c r="I8" s="91"/>
      <c r="J8" s="91"/>
      <c r="K8" s="91"/>
    </row>
    <row r="9" spans="1:11" s="90" customFormat="1" ht="15.75">
      <c r="A9" s="86" t="s">
        <v>81</v>
      </c>
      <c r="B9" s="87">
        <v>1341.7</v>
      </c>
      <c r="C9" s="88">
        <v>161002585</v>
      </c>
      <c r="D9" s="89">
        <v>45760</v>
      </c>
      <c r="E9" s="165">
        <v>4643</v>
      </c>
      <c r="F9" s="166">
        <v>3645</v>
      </c>
      <c r="G9" s="91"/>
      <c r="H9" s="91"/>
      <c r="I9" s="91"/>
      <c r="J9" s="91"/>
      <c r="K9" s="91"/>
    </row>
    <row r="10" spans="1:11" s="90" customFormat="1" ht="15.75">
      <c r="A10" s="86" t="s">
        <v>81</v>
      </c>
      <c r="B10" s="87">
        <v>330.51</v>
      </c>
      <c r="C10" s="88">
        <v>151000440</v>
      </c>
      <c r="D10" s="89" t="s">
        <v>75</v>
      </c>
      <c r="E10" s="165">
        <v>4637</v>
      </c>
      <c r="F10" s="166">
        <v>4074</v>
      </c>
      <c r="G10" s="91"/>
      <c r="H10" s="91"/>
      <c r="I10" s="91"/>
      <c r="J10" s="91"/>
      <c r="K10" s="91"/>
    </row>
    <row r="11" spans="1:11" s="90" customFormat="1" ht="15.75">
      <c r="A11" s="86" t="s">
        <v>82</v>
      </c>
      <c r="B11" s="87">
        <v>1544.53</v>
      </c>
      <c r="C11" s="88">
        <v>151000440</v>
      </c>
      <c r="D11" s="89" t="s">
        <v>75</v>
      </c>
      <c r="E11" s="165">
        <v>4329</v>
      </c>
      <c r="F11" s="166">
        <v>3632</v>
      </c>
      <c r="G11" s="91"/>
      <c r="H11" s="91"/>
      <c r="I11" s="91"/>
      <c r="J11" s="91"/>
      <c r="K11" s="91"/>
    </row>
    <row r="12" spans="1:11" s="90" customFormat="1" ht="15.75">
      <c r="A12" s="86" t="s">
        <v>80</v>
      </c>
      <c r="B12" s="87">
        <v>1671.44</v>
      </c>
      <c r="C12" s="88">
        <v>151000440</v>
      </c>
      <c r="D12" s="89" t="s">
        <v>75</v>
      </c>
      <c r="E12" s="165">
        <v>4070</v>
      </c>
      <c r="F12" s="166">
        <v>3529</v>
      </c>
      <c r="G12" s="91"/>
      <c r="H12" s="91"/>
      <c r="I12" s="91"/>
      <c r="J12" s="91"/>
      <c r="K12" s="91"/>
    </row>
    <row r="13" spans="1:11" s="90" customFormat="1" ht="15.75">
      <c r="A13" s="86" t="s">
        <v>83</v>
      </c>
      <c r="B13" s="87">
        <v>400.37</v>
      </c>
      <c r="C13" s="88">
        <v>151000440</v>
      </c>
      <c r="D13" s="89" t="s">
        <v>75</v>
      </c>
      <c r="E13" s="165">
        <v>4320</v>
      </c>
      <c r="F13" s="166">
        <v>4173</v>
      </c>
      <c r="G13" s="91"/>
      <c r="H13" s="91"/>
      <c r="I13" s="91"/>
      <c r="J13" s="91"/>
      <c r="K13" s="91"/>
    </row>
    <row r="14" spans="1:11" s="90" customFormat="1" ht="15.75">
      <c r="A14" s="86" t="s">
        <v>68</v>
      </c>
      <c r="B14" s="87">
        <v>2614.67</v>
      </c>
      <c r="C14" s="88">
        <v>162000316</v>
      </c>
      <c r="D14" s="89" t="s">
        <v>76</v>
      </c>
      <c r="E14" s="165">
        <v>4223</v>
      </c>
      <c r="F14" s="166">
        <v>3497</v>
      </c>
      <c r="G14" s="91"/>
      <c r="H14" s="91"/>
      <c r="I14" s="91"/>
      <c r="J14" s="91"/>
      <c r="K14" s="91"/>
    </row>
    <row r="15" spans="1:11" s="90" customFormat="1" ht="15.75">
      <c r="A15" s="86" t="s">
        <v>67</v>
      </c>
      <c r="B15" s="87">
        <v>829.37</v>
      </c>
      <c r="C15" s="88">
        <v>162000316</v>
      </c>
      <c r="D15" s="89" t="s">
        <v>76</v>
      </c>
      <c r="E15" s="165">
        <v>4025</v>
      </c>
      <c r="F15" s="166">
        <v>3599</v>
      </c>
      <c r="G15" s="91"/>
      <c r="H15" s="91"/>
      <c r="I15" s="91"/>
      <c r="J15" s="91"/>
      <c r="K15" s="91"/>
    </row>
    <row r="16" spans="1:11" s="90" customFormat="1" ht="15.75">
      <c r="A16" s="86" t="s">
        <v>66</v>
      </c>
      <c r="B16" s="87">
        <v>570.26</v>
      </c>
      <c r="C16" s="88">
        <v>162000316</v>
      </c>
      <c r="D16" s="89" t="s">
        <v>76</v>
      </c>
      <c r="E16" s="165">
        <v>4047</v>
      </c>
      <c r="F16" s="166">
        <v>3127</v>
      </c>
      <c r="G16" s="91"/>
      <c r="H16" s="91"/>
      <c r="I16" s="91"/>
      <c r="J16" s="91"/>
      <c r="K16" s="91"/>
    </row>
    <row r="17" spans="1:11" s="90" customFormat="1" ht="15.75">
      <c r="A17" s="86" t="s">
        <v>80</v>
      </c>
      <c r="B17" s="87">
        <v>2036.98</v>
      </c>
      <c r="C17" s="88">
        <v>151000441</v>
      </c>
      <c r="D17" s="89" t="s">
        <v>76</v>
      </c>
      <c r="E17" s="165">
        <v>4044</v>
      </c>
      <c r="F17" s="166">
        <v>3580</v>
      </c>
      <c r="G17" s="91"/>
      <c r="H17" s="91"/>
      <c r="I17" s="91"/>
      <c r="J17" s="91"/>
      <c r="K17" s="91"/>
    </row>
    <row r="18" spans="1:11" s="90" customFormat="1" ht="15.75">
      <c r="A18" s="86" t="s">
        <v>82</v>
      </c>
      <c r="B18" s="87">
        <v>1994.47</v>
      </c>
      <c r="C18" s="88">
        <v>151000441</v>
      </c>
      <c r="D18" s="89" t="s">
        <v>76</v>
      </c>
      <c r="E18" s="165">
        <v>4379</v>
      </c>
      <c r="F18" s="166">
        <v>3676</v>
      </c>
      <c r="G18" s="91"/>
      <c r="H18" s="91"/>
      <c r="I18" s="91"/>
      <c r="J18" s="91"/>
      <c r="K18" s="91"/>
    </row>
    <row r="19" spans="1:11" s="90" customFormat="1" ht="15.75">
      <c r="A19" s="86" t="s">
        <v>80</v>
      </c>
      <c r="B19" s="87">
        <v>2467.23</v>
      </c>
      <c r="C19" s="88">
        <v>151000442</v>
      </c>
      <c r="D19" s="89" t="s">
        <v>77</v>
      </c>
      <c r="E19" s="165">
        <v>4023</v>
      </c>
      <c r="F19" s="166">
        <v>3823</v>
      </c>
      <c r="G19" s="91"/>
      <c r="H19" s="91"/>
      <c r="I19" s="91"/>
      <c r="J19" s="91"/>
      <c r="K19" s="91"/>
    </row>
    <row r="20" spans="1:11" s="90" customFormat="1" ht="15.75">
      <c r="A20" s="86" t="s">
        <v>82</v>
      </c>
      <c r="B20" s="87">
        <v>1508.12</v>
      </c>
      <c r="C20" s="88">
        <v>151000442</v>
      </c>
      <c r="D20" s="89" t="s">
        <v>77</v>
      </c>
      <c r="E20" s="165">
        <v>4384</v>
      </c>
      <c r="F20" s="166">
        <v>3504</v>
      </c>
      <c r="G20" s="91"/>
      <c r="H20" s="91"/>
      <c r="I20" s="91"/>
      <c r="J20" s="91"/>
      <c r="K20" s="91"/>
    </row>
    <row r="21" spans="1:11" s="90" customFormat="1" ht="15.75">
      <c r="A21" s="86" t="s">
        <v>80</v>
      </c>
      <c r="B21" s="87">
        <v>3139.65</v>
      </c>
      <c r="C21" s="88">
        <v>141000056</v>
      </c>
      <c r="D21" s="89">
        <v>45764</v>
      </c>
      <c r="E21" s="165">
        <v>4014</v>
      </c>
      <c r="F21" s="166">
        <v>3678</v>
      </c>
      <c r="G21" s="91"/>
      <c r="H21" s="91"/>
      <c r="I21" s="91"/>
      <c r="J21" s="91"/>
      <c r="K21" s="91"/>
    </row>
    <row r="22" spans="1:11" s="90" customFormat="1" ht="15.75">
      <c r="A22" s="86" t="s">
        <v>81</v>
      </c>
      <c r="B22" s="87">
        <v>810.5</v>
      </c>
      <c r="C22" s="88">
        <v>141000056</v>
      </c>
      <c r="D22" s="89">
        <v>45764</v>
      </c>
      <c r="E22" s="165">
        <v>4917</v>
      </c>
      <c r="F22" s="166">
        <v>3791</v>
      </c>
      <c r="G22" s="91"/>
      <c r="H22" s="91"/>
      <c r="I22" s="91"/>
      <c r="J22" s="91"/>
      <c r="K22" s="91"/>
    </row>
    <row r="23" spans="1:11" s="90" customFormat="1" ht="15.75">
      <c r="A23" s="86" t="s">
        <v>70</v>
      </c>
      <c r="B23" s="87">
        <v>3827.15</v>
      </c>
      <c r="C23" s="88">
        <v>162001200</v>
      </c>
      <c r="D23" s="89">
        <v>45747</v>
      </c>
      <c r="E23" s="165">
        <v>3302</v>
      </c>
      <c r="F23" s="166">
        <v>2389</v>
      </c>
      <c r="G23" s="91"/>
      <c r="H23" s="91"/>
      <c r="I23" s="91"/>
      <c r="J23" s="91"/>
      <c r="K23" s="91"/>
    </row>
    <row r="24" spans="1:11" s="90" customFormat="1" ht="15.75">
      <c r="A24" s="86" t="s">
        <v>84</v>
      </c>
      <c r="B24" s="87">
        <v>1851.69</v>
      </c>
      <c r="C24" s="88">
        <v>162001206</v>
      </c>
      <c r="D24" s="89">
        <v>45752</v>
      </c>
      <c r="E24" s="167">
        <v>3400</v>
      </c>
      <c r="F24" s="166">
        <v>3020</v>
      </c>
      <c r="G24" s="91"/>
      <c r="H24" s="91"/>
      <c r="I24" s="91"/>
      <c r="J24" s="91"/>
      <c r="K24" s="91"/>
    </row>
    <row r="25" spans="1:11" s="90" customFormat="1" ht="15.75">
      <c r="A25" s="86" t="s">
        <v>85</v>
      </c>
      <c r="B25" s="87">
        <v>1909.76</v>
      </c>
      <c r="C25" s="88">
        <v>162001206</v>
      </c>
      <c r="D25" s="89">
        <v>45752</v>
      </c>
      <c r="E25" s="167">
        <v>3400</v>
      </c>
      <c r="F25" s="166">
        <v>3224</v>
      </c>
      <c r="G25" s="91"/>
      <c r="H25" s="91"/>
      <c r="I25" s="91"/>
      <c r="J25" s="91"/>
      <c r="K25" s="91"/>
    </row>
    <row r="26" spans="1:11" s="90" customFormat="1" ht="15.75">
      <c r="A26" s="86" t="s">
        <v>60</v>
      </c>
      <c r="B26" s="87">
        <v>4045.5</v>
      </c>
      <c r="C26" s="88">
        <v>462000636</v>
      </c>
      <c r="D26" s="89" t="s">
        <v>78</v>
      </c>
      <c r="E26" s="167">
        <v>4150</v>
      </c>
      <c r="F26" s="168">
        <v>2720.1635009851707</v>
      </c>
      <c r="G26" s="91"/>
      <c r="H26" s="91"/>
      <c r="I26" s="91"/>
      <c r="J26" s="91"/>
      <c r="K26" s="91"/>
    </row>
    <row r="27" spans="1:11" s="90" customFormat="1" ht="15.75">
      <c r="A27" s="86" t="s">
        <v>62</v>
      </c>
      <c r="B27" s="87">
        <v>4019.2</v>
      </c>
      <c r="C27" s="88">
        <v>461000350</v>
      </c>
      <c r="D27" s="89">
        <v>45747</v>
      </c>
      <c r="E27" s="167">
        <v>3800</v>
      </c>
      <c r="F27" s="166">
        <v>3321</v>
      </c>
      <c r="G27" s="91"/>
      <c r="H27" s="91"/>
      <c r="I27" s="91"/>
      <c r="J27" s="91"/>
      <c r="K27" s="91"/>
    </row>
    <row r="28" spans="1:11" s="90" customFormat="1" ht="15.75">
      <c r="A28" s="86" t="s">
        <v>62</v>
      </c>
      <c r="B28" s="87">
        <v>3971.75</v>
      </c>
      <c r="C28" s="88">
        <v>461000353</v>
      </c>
      <c r="D28" s="89">
        <v>45750</v>
      </c>
      <c r="E28" s="167">
        <v>3800</v>
      </c>
      <c r="F28" s="166">
        <v>3475</v>
      </c>
      <c r="G28" s="91"/>
    </row>
    <row r="29" spans="1:11" s="90" customFormat="1" ht="15.75">
      <c r="A29" s="86" t="s">
        <v>62</v>
      </c>
      <c r="B29" s="87">
        <v>3907.1</v>
      </c>
      <c r="C29" s="88">
        <v>461000354</v>
      </c>
      <c r="D29" s="89">
        <v>45750</v>
      </c>
      <c r="E29" s="167">
        <v>3800</v>
      </c>
      <c r="F29" s="166">
        <v>3612</v>
      </c>
      <c r="G29" s="91"/>
    </row>
    <row r="30" spans="1:11" s="90" customFormat="1" ht="15.75">
      <c r="A30" s="86" t="s">
        <v>62</v>
      </c>
      <c r="B30" s="87">
        <v>3652.7</v>
      </c>
      <c r="C30" s="88">
        <v>451000316</v>
      </c>
      <c r="D30" s="89" t="s">
        <v>93</v>
      </c>
      <c r="E30" s="167">
        <v>3800</v>
      </c>
      <c r="F30" s="168">
        <v>2111.9328362782148</v>
      </c>
      <c r="G30" s="91"/>
    </row>
    <row r="31" spans="1:11" s="90" customFormat="1" ht="15.75">
      <c r="A31" s="86" t="s">
        <v>62</v>
      </c>
      <c r="B31" s="87">
        <v>4025.15</v>
      </c>
      <c r="C31" s="88">
        <v>461000357</v>
      </c>
      <c r="D31" s="89">
        <v>45767</v>
      </c>
      <c r="E31" s="167">
        <v>3800</v>
      </c>
      <c r="F31" s="168">
        <v>2434.528009753124</v>
      </c>
      <c r="G31" s="91"/>
    </row>
    <row r="32" spans="1:11" s="90" customFormat="1" ht="15.75">
      <c r="A32" s="86" t="s">
        <v>62</v>
      </c>
      <c r="B32" s="87">
        <v>4118.75</v>
      </c>
      <c r="C32" s="88">
        <v>451000324</v>
      </c>
      <c r="D32" s="89" t="s">
        <v>79</v>
      </c>
      <c r="E32" s="167">
        <v>3810</v>
      </c>
      <c r="F32" s="168">
        <v>2080.0331442463535</v>
      </c>
      <c r="G32" s="91"/>
    </row>
    <row r="33" spans="1:11" ht="23.25" customHeight="1">
      <c r="A33" s="57"/>
      <c r="B33" s="58">
        <f>SUM(B4:B32)</f>
        <v>182471.77000000008</v>
      </c>
      <c r="C33" s="57"/>
      <c r="D33" s="57"/>
      <c r="E33" s="169">
        <f>SUMPRODUCT(E4:E32,$B4:$B32)/$B33</f>
        <v>3990.5301491206869</v>
      </c>
      <c r="F33" s="169">
        <f>SUMPRODUCT(F4:F32,$B4:$B32)/$B33</f>
        <v>3354.2359909566212</v>
      </c>
      <c r="G33" s="94"/>
      <c r="K33" s="59"/>
    </row>
    <row r="34" spans="1:11">
      <c r="B34" s="94"/>
    </row>
    <row r="35" spans="1:11" s="131" customFormat="1">
      <c r="A35" s="9" t="s">
        <v>103</v>
      </c>
    </row>
    <row r="36" spans="1:11" s="131" customFormat="1">
      <c r="A36" s="207" t="s">
        <v>105</v>
      </c>
    </row>
    <row r="37" spans="1:11" s="131" customFormat="1">
      <c r="A37" s="207" t="s">
        <v>106</v>
      </c>
    </row>
    <row r="38" spans="1:11" s="131" customFormat="1">
      <c r="A38" s="207" t="s">
        <v>104</v>
      </c>
    </row>
    <row r="39" spans="1:11" s="131" customFormat="1">
      <c r="A39" s="207" t="s">
        <v>86</v>
      </c>
    </row>
    <row r="40" spans="1:11" s="124" customFormat="1">
      <c r="A40" s="170"/>
    </row>
    <row r="41" spans="1:11" s="1" customFormat="1">
      <c r="A41" s="92"/>
    </row>
    <row r="42" spans="1:11" s="1" customFormat="1">
      <c r="A42" s="92"/>
    </row>
  </sheetData>
  <mergeCells count="1">
    <mergeCell ref="A1:F1"/>
  </mergeCells>
  <pageMargins left="0.43307086614173229" right="0.23622047244094491" top="0.74803149606299213" bottom="0.74803149606299213" header="0.31496062992125984" footer="0.31496062992125984"/>
  <pageSetup paperSize="268" scale="86" orientation="portrait" horizontalDpi="203" verticalDpi="203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S37"/>
  <sheetViews>
    <sheetView topLeftCell="A7" zoomScale="80" zoomScaleNormal="80" workbookViewId="0">
      <selection activeCell="K22" sqref="K22"/>
    </sheetView>
  </sheetViews>
  <sheetFormatPr defaultColWidth="10.42578125" defaultRowHeight="15"/>
  <cols>
    <col min="1" max="1" width="6" style="10" customWidth="1"/>
    <col min="2" max="2" width="4.7109375" style="10" customWidth="1"/>
    <col min="3" max="3" width="7.42578125" style="10" customWidth="1"/>
    <col min="4" max="4" width="36.28515625" style="10" customWidth="1"/>
    <col min="5" max="5" width="11" style="10" customWidth="1"/>
    <col min="6" max="6" width="9.28515625" style="10" customWidth="1"/>
    <col min="7" max="7" width="15.140625" style="10" customWidth="1"/>
    <col min="8" max="10" width="11" style="10" customWidth="1"/>
    <col min="11" max="11" width="10" style="10" customWidth="1"/>
    <col min="12" max="12" width="11" style="10" customWidth="1"/>
    <col min="13" max="13" width="11.7109375" style="10" customWidth="1"/>
    <col min="14" max="15" width="11" style="10" customWidth="1"/>
    <col min="16" max="16" width="12.140625" style="10" customWidth="1"/>
    <col min="17" max="17" width="11.85546875" style="10" customWidth="1"/>
    <col min="18" max="19" width="11" style="10" customWidth="1"/>
    <col min="20" max="20" width="11.7109375" style="10" customWidth="1"/>
    <col min="21" max="21" width="11.140625" style="10" customWidth="1"/>
    <col min="22" max="22" width="11.7109375" style="10" customWidth="1"/>
    <col min="23" max="23" width="11.28515625" style="10" customWidth="1"/>
    <col min="24" max="24" width="11.42578125" style="10" customWidth="1"/>
    <col min="25" max="16384" width="10.42578125" style="10"/>
  </cols>
  <sheetData>
    <row r="2" spans="1:45" ht="15.75">
      <c r="C2" s="10" t="s">
        <v>0</v>
      </c>
      <c r="U2" s="51" t="s">
        <v>1</v>
      </c>
    </row>
    <row r="3" spans="1:45" ht="21">
      <c r="C3" s="238" t="s">
        <v>2</v>
      </c>
      <c r="D3" s="238"/>
      <c r="E3" s="238"/>
      <c r="F3" s="239">
        <v>45748</v>
      </c>
      <c r="G3" s="239"/>
      <c r="J3" s="10" t="s">
        <v>3</v>
      </c>
      <c r="K3" s="39"/>
      <c r="M3" s="10" t="s">
        <v>4</v>
      </c>
      <c r="N3" s="10">
        <f>-N6+O6</f>
        <v>30</v>
      </c>
      <c r="U3" s="10" t="s">
        <v>5</v>
      </c>
    </row>
    <row r="4" spans="1:45" ht="21">
      <c r="C4" s="11"/>
      <c r="D4" s="11"/>
      <c r="E4" s="11"/>
      <c r="F4" s="12"/>
      <c r="G4" s="12"/>
      <c r="H4" s="17"/>
      <c r="K4" s="39"/>
      <c r="U4" s="10" t="s">
        <v>6</v>
      </c>
    </row>
    <row r="5" spans="1:45" ht="21">
      <c r="C5" s="13" t="s">
        <v>7</v>
      </c>
      <c r="D5" s="11"/>
      <c r="E5" s="14" t="s">
        <v>63</v>
      </c>
      <c r="F5" s="60" t="s">
        <v>9</v>
      </c>
      <c r="H5" s="160" t="s">
        <v>64</v>
      </c>
      <c r="I5" s="17"/>
      <c r="J5" s="17"/>
      <c r="K5" s="17"/>
      <c r="L5" s="40" t="s">
        <v>10</v>
      </c>
      <c r="M5" s="41">
        <f>F3</f>
        <v>45748</v>
      </c>
      <c r="U5" s="10" t="s">
        <v>11</v>
      </c>
    </row>
    <row r="6" spans="1:45" ht="27" customHeight="1">
      <c r="H6" s="17"/>
      <c r="I6" s="17"/>
      <c r="J6" s="17"/>
      <c r="K6" s="198"/>
      <c r="L6" s="197"/>
      <c r="N6" s="42">
        <f>EOMONTH(F3,-1)</f>
        <v>45747</v>
      </c>
      <c r="O6" s="42">
        <f>EOMONTH(F3,0)</f>
        <v>45777</v>
      </c>
    </row>
    <row r="7" spans="1:45" ht="23.25" customHeight="1" thickBot="1">
      <c r="B7" s="15" t="s">
        <v>12</v>
      </c>
      <c r="C7" s="16" t="s">
        <v>13</v>
      </c>
      <c r="I7" s="17"/>
      <c r="J7" s="17"/>
      <c r="K7" s="17"/>
      <c r="U7" s="10" t="s">
        <v>14</v>
      </c>
    </row>
    <row r="8" spans="1:45" ht="15.75" thickBot="1">
      <c r="C8" s="220" t="s">
        <v>15</v>
      </c>
      <c r="D8" s="241" t="s">
        <v>16</v>
      </c>
      <c r="E8" s="227" t="s">
        <v>17</v>
      </c>
      <c r="F8" s="228"/>
      <c r="G8" s="228"/>
      <c r="H8" s="228"/>
      <c r="I8" s="229"/>
      <c r="J8" s="235" t="s">
        <v>18</v>
      </c>
      <c r="K8" s="236"/>
      <c r="L8" s="236"/>
      <c r="M8" s="236"/>
      <c r="N8" s="237"/>
      <c r="O8" s="227" t="s">
        <v>19</v>
      </c>
      <c r="P8" s="228"/>
      <c r="Q8" s="228"/>
      <c r="R8" s="228"/>
      <c r="S8" s="229"/>
      <c r="U8" s="10" t="s">
        <v>20</v>
      </c>
    </row>
    <row r="9" spans="1:45" ht="93" customHeight="1" thickBot="1">
      <c r="C9" s="240"/>
      <c r="D9" s="242"/>
      <c r="E9" s="61" t="s">
        <v>21</v>
      </c>
      <c r="F9" s="62" t="s">
        <v>22</v>
      </c>
      <c r="G9" s="63" t="s">
        <v>23</v>
      </c>
      <c r="H9" s="63" t="s">
        <v>24</v>
      </c>
      <c r="I9" s="74" t="s">
        <v>25</v>
      </c>
      <c r="J9" s="103" t="s">
        <v>26</v>
      </c>
      <c r="K9" s="104" t="s">
        <v>22</v>
      </c>
      <c r="L9" s="105" t="s">
        <v>23</v>
      </c>
      <c r="M9" s="105" t="s">
        <v>24</v>
      </c>
      <c r="N9" s="106" t="s">
        <v>25</v>
      </c>
      <c r="O9" s="18" t="s">
        <v>26</v>
      </c>
      <c r="P9" s="19" t="s">
        <v>22</v>
      </c>
      <c r="Q9" s="19" t="s">
        <v>23</v>
      </c>
      <c r="R9" s="19" t="s">
        <v>24</v>
      </c>
      <c r="S9" s="43" t="s">
        <v>25</v>
      </c>
      <c r="U9" s="230" t="s">
        <v>27</v>
      </c>
      <c r="V9" s="230"/>
      <c r="W9" s="230"/>
      <c r="X9" s="230"/>
      <c r="Y9" s="230"/>
      <c r="Z9" s="230"/>
      <c r="AA9" s="230"/>
      <c r="AB9" s="230"/>
      <c r="AC9" s="230"/>
    </row>
    <row r="10" spans="1:45" s="108" customFormat="1" ht="19.899999999999999" customHeight="1">
      <c r="A10" s="107"/>
      <c r="C10" s="109">
        <v>1</v>
      </c>
      <c r="D10" s="110" t="s">
        <v>28</v>
      </c>
      <c r="E10" s="20">
        <v>18029.090000000026</v>
      </c>
      <c r="F10" s="21"/>
      <c r="G10" s="111">
        <v>4012.8451314441472</v>
      </c>
      <c r="H10" s="111">
        <v>3531.774317919117</v>
      </c>
      <c r="I10" s="163">
        <v>3239.1184524529353</v>
      </c>
      <c r="J10" s="75">
        <v>264579.15000000002</v>
      </c>
      <c r="K10" s="102"/>
      <c r="L10" s="102">
        <v>3945.0205144958099</v>
      </c>
      <c r="M10" s="102">
        <v>3475.0855275593763</v>
      </c>
      <c r="N10" s="102">
        <v>3176.9531525518987</v>
      </c>
      <c r="O10" s="99">
        <f>E10+J10</f>
        <v>282608.24000000005</v>
      </c>
      <c r="P10" s="44">
        <f>((K10*J10)+(F10*E10))/O10</f>
        <v>0</v>
      </c>
      <c r="Q10" s="44">
        <f>((L10*J10)+(G10*E10))/O10</f>
        <v>3949.3474092925685</v>
      </c>
      <c r="R10" s="44">
        <f>((M10*J10)+(H10*E10))/O10</f>
        <v>3478.7020084637788</v>
      </c>
      <c r="S10" s="52">
        <f>((N10*J10)+(I10*E10))/O10</f>
        <v>3180.9190092685781</v>
      </c>
      <c r="U10" s="230" t="s">
        <v>29</v>
      </c>
      <c r="V10" s="230"/>
      <c r="W10" s="230"/>
      <c r="X10" s="230"/>
      <c r="Y10" s="230"/>
      <c r="Z10" s="230"/>
      <c r="AA10" s="230"/>
      <c r="AB10" s="230"/>
      <c r="AC10" s="230"/>
      <c r="AD10" s="107"/>
      <c r="AM10" s="107"/>
      <c r="AN10" s="107"/>
      <c r="AO10" s="107"/>
      <c r="AP10" s="107"/>
      <c r="AQ10" s="107"/>
      <c r="AR10" s="107"/>
      <c r="AS10" s="107"/>
    </row>
    <row r="11" spans="1:45" s="108" customFormat="1" ht="19.899999999999999" customHeight="1">
      <c r="A11" s="107"/>
      <c r="C11" s="109">
        <v>2</v>
      </c>
      <c r="D11" s="113" t="s">
        <v>30</v>
      </c>
      <c r="E11" s="65">
        <v>0</v>
      </c>
      <c r="F11" s="22"/>
      <c r="G11" s="114">
        <v>0</v>
      </c>
      <c r="H11" s="114">
        <v>0</v>
      </c>
      <c r="I11" s="115">
        <v>0</v>
      </c>
      <c r="J11" s="45"/>
      <c r="K11" s="23"/>
      <c r="L11" s="77"/>
      <c r="M11" s="22"/>
      <c r="N11" s="116"/>
      <c r="O11" s="99"/>
      <c r="P11" s="44"/>
      <c r="Q11" s="44"/>
      <c r="R11" s="44"/>
      <c r="S11" s="52"/>
      <c r="U11" s="230"/>
      <c r="V11" s="230"/>
      <c r="W11" s="230"/>
      <c r="X11" s="230"/>
      <c r="Y11" s="230"/>
      <c r="Z11" s="230"/>
      <c r="AA11" s="230"/>
      <c r="AB11" s="230"/>
      <c r="AC11" s="230"/>
      <c r="AD11" s="107"/>
      <c r="AM11" s="107"/>
      <c r="AN11" s="107"/>
      <c r="AO11" s="107"/>
      <c r="AP11" s="107"/>
      <c r="AQ11" s="107"/>
      <c r="AR11" s="107"/>
      <c r="AS11" s="107"/>
    </row>
    <row r="12" spans="1:45" s="108" customFormat="1" ht="19.899999999999999" customHeight="1">
      <c r="A12" s="107"/>
      <c r="C12" s="109">
        <v>3</v>
      </c>
      <c r="D12" s="113" t="s">
        <v>31</v>
      </c>
      <c r="E12" s="66">
        <v>24395.35</v>
      </c>
      <c r="F12" s="22"/>
      <c r="G12" s="132">
        <v>4602.2780438574382</v>
      </c>
      <c r="H12" s="132">
        <v>4602.2780438574382</v>
      </c>
      <c r="I12" s="133">
        <v>4602.2780438574382</v>
      </c>
      <c r="J12" s="45"/>
      <c r="K12" s="46"/>
      <c r="L12" s="22"/>
      <c r="M12" s="22"/>
      <c r="N12" s="78"/>
      <c r="O12" s="99">
        <f>E12+J12</f>
        <v>24395.35</v>
      </c>
      <c r="P12" s="44">
        <f>((K12*J12)+(F12*E12))/O12</f>
        <v>0</v>
      </c>
      <c r="Q12" s="44">
        <f>((L12*J12)+(G12*E12))/O12</f>
        <v>4602.2780438574382</v>
      </c>
      <c r="R12" s="44">
        <f>((M12*J12)+(H12*E12))/O12</f>
        <v>4602.2780438574382</v>
      </c>
      <c r="S12" s="52">
        <f>((N12*J12)+(I12*E12))/O12</f>
        <v>4602.2780438574382</v>
      </c>
      <c r="Y12" s="107"/>
      <c r="Z12" s="107"/>
      <c r="AA12" s="107"/>
      <c r="AB12" s="107"/>
      <c r="AC12" s="107"/>
      <c r="AD12" s="107"/>
      <c r="AM12" s="107"/>
      <c r="AN12" s="107"/>
      <c r="AO12" s="107"/>
      <c r="AP12" s="107"/>
      <c r="AQ12" s="107"/>
      <c r="AR12" s="107"/>
      <c r="AS12" s="107"/>
    </row>
    <row r="13" spans="1:45" s="108" customFormat="1" ht="19.899999999999999" customHeight="1" thickBot="1">
      <c r="C13" s="117"/>
      <c r="D13" s="118"/>
      <c r="E13" s="67">
        <f>SUM(E10:E12)</f>
        <v>42424.440000000024</v>
      </c>
      <c r="F13" s="68">
        <f>SUMPRODUCT(F10:F12,E10:E12)/E13</f>
        <v>0</v>
      </c>
      <c r="G13" s="68">
        <f>SUMPRODUCT(G10:G12,E10:E12)/E13</f>
        <v>4351.7870762250705</v>
      </c>
      <c r="H13" s="68">
        <f>SUMPRODUCT(H10:H12,E10:E12)/E13</f>
        <v>4147.346687774073</v>
      </c>
      <c r="I13" s="79">
        <f>SUMPRODUCT(I10:I12,E10:E12)/E13</f>
        <v>4022.976892026205</v>
      </c>
      <c r="J13" s="25">
        <f>SUM(J10:J12)</f>
        <v>264579.15000000002</v>
      </c>
      <c r="K13" s="25">
        <f>SUMPRODUCT(K10:K12,J10:J12)/J13</f>
        <v>0</v>
      </c>
      <c r="L13" s="26">
        <f>SUMPRODUCT(L10:L12,J10:J12)/J13</f>
        <v>3945.0205144958099</v>
      </c>
      <c r="M13" s="26">
        <f>SUMPRODUCT(M10:M12,J10:J12)/J13</f>
        <v>3475.0855275593763</v>
      </c>
      <c r="N13" s="47">
        <f>SUMPRODUCT(N10:N12,J10:J12)/J13</f>
        <v>3176.9531525518987</v>
      </c>
      <c r="O13" s="24">
        <f>SUM(O10:O12)</f>
        <v>307003.59000000003</v>
      </c>
      <c r="P13" s="26">
        <f>SUMPRODUCT(P10:P12,O10:O12)/O13</f>
        <v>0</v>
      </c>
      <c r="Q13" s="26">
        <f>SUMPRODUCT(Q10:Q12,O10:O12)/O13</f>
        <v>4001.2310740924886</v>
      </c>
      <c r="R13" s="26">
        <f>SUMPRODUCT(R10:R12,O10:O12)/O13</f>
        <v>3567.9844518223099</v>
      </c>
      <c r="S13" s="96">
        <f>SUMPRODUCT(S10:S12,O10:O12)/O13</f>
        <v>3293.8641091107565</v>
      </c>
      <c r="U13" s="108" t="s">
        <v>32</v>
      </c>
      <c r="Y13" s="107"/>
      <c r="Z13" s="107"/>
      <c r="AA13" s="107"/>
      <c r="AB13" s="107"/>
      <c r="AC13" s="107"/>
      <c r="AD13" s="107"/>
      <c r="AM13" s="107"/>
      <c r="AN13" s="107"/>
      <c r="AO13" s="107"/>
      <c r="AP13" s="107"/>
      <c r="AQ13" s="107"/>
      <c r="AR13" s="107"/>
      <c r="AS13" s="107"/>
    </row>
    <row r="14" spans="1:45" s="108" customFormat="1" ht="19.899999999999999" customHeight="1" thickBot="1">
      <c r="C14" s="119"/>
      <c r="D14" s="120" t="s">
        <v>33</v>
      </c>
      <c r="E14" s="69">
        <f>E13</f>
        <v>42424.440000000024</v>
      </c>
      <c r="F14" s="70">
        <f>F13</f>
        <v>0</v>
      </c>
      <c r="G14" s="71">
        <f>G13</f>
        <v>4351.7870762250705</v>
      </c>
      <c r="H14" s="71">
        <f>H13</f>
        <v>4147.346687774073</v>
      </c>
      <c r="I14" s="80">
        <f>SUMPRODUCT(I13:I13,E13:E13)/E14</f>
        <v>4022.976892026205</v>
      </c>
      <c r="J14" s="81">
        <f>SUM(J10:J12)</f>
        <v>264579.15000000002</v>
      </c>
      <c r="K14" s="29">
        <f>K13</f>
        <v>0</v>
      </c>
      <c r="L14" s="30">
        <f>L13</f>
        <v>3945.0205144958099</v>
      </c>
      <c r="M14" s="30">
        <f>M13</f>
        <v>3475.0855275593763</v>
      </c>
      <c r="N14" s="48">
        <f>SUMPRODUCT(N13:N13,J13:J13)/J14</f>
        <v>3176.9531525518987</v>
      </c>
      <c r="O14" s="28">
        <f>SUM(O10:O12)</f>
        <v>307003.59000000003</v>
      </c>
      <c r="P14" s="49">
        <f>P13</f>
        <v>0</v>
      </c>
      <c r="Q14" s="95">
        <f>Q13</f>
        <v>4001.2310740924886</v>
      </c>
      <c r="R14" s="30">
        <f>R13</f>
        <v>3567.9844518223099</v>
      </c>
      <c r="S14" s="95">
        <f>S13</f>
        <v>3293.8641091107565</v>
      </c>
      <c r="Y14" s="107"/>
      <c r="Z14" s="107"/>
      <c r="AA14" s="107"/>
      <c r="AB14" s="107"/>
      <c r="AC14" s="107"/>
      <c r="AD14" s="107"/>
      <c r="AM14" s="107"/>
      <c r="AN14" s="107"/>
      <c r="AO14" s="107"/>
      <c r="AP14" s="107"/>
      <c r="AQ14" s="107"/>
      <c r="AR14" s="107"/>
      <c r="AS14" s="107"/>
    </row>
    <row r="15" spans="1:45" ht="15.75">
      <c r="C15" s="31"/>
      <c r="D15" s="32"/>
      <c r="E15" s="33"/>
      <c r="F15" s="33"/>
      <c r="G15" s="121"/>
      <c r="H15" s="33"/>
      <c r="I15" s="33"/>
      <c r="J15" s="82"/>
      <c r="K15" s="50"/>
      <c r="L15" s="122"/>
      <c r="M15" s="121"/>
      <c r="N15" s="122"/>
      <c r="O15" s="33"/>
      <c r="P15" s="50"/>
      <c r="S15" s="211"/>
      <c r="T15" s="38"/>
      <c r="U15" s="53"/>
      <c r="V15" s="38"/>
      <c r="W15" s="38"/>
      <c r="X15" s="38"/>
      <c r="Y15" s="17"/>
      <c r="Z15" s="17"/>
      <c r="AA15" s="17"/>
      <c r="AB15" s="17"/>
      <c r="AC15" s="17"/>
      <c r="AD15" s="17"/>
      <c r="AM15" s="17"/>
      <c r="AN15" s="17"/>
      <c r="AO15" s="17"/>
      <c r="AP15" s="17"/>
      <c r="AQ15" s="17"/>
      <c r="AR15" s="17"/>
      <c r="AS15" s="17"/>
    </row>
    <row r="16" spans="1:45" ht="24.75" customHeight="1" thickBot="1">
      <c r="B16" s="15" t="s">
        <v>34</v>
      </c>
      <c r="C16" s="34" t="s">
        <v>35</v>
      </c>
      <c r="D16" s="34"/>
      <c r="E16" s="16"/>
      <c r="F16" s="16"/>
      <c r="G16" s="16"/>
      <c r="H16" s="16"/>
      <c r="I16" s="16"/>
      <c r="J16" s="16"/>
      <c r="K16" s="231"/>
      <c r="L16" s="231"/>
      <c r="M16" s="33"/>
      <c r="N16" s="33"/>
      <c r="O16" s="33"/>
      <c r="P16" s="50"/>
      <c r="S16" s="232"/>
      <c r="T16" s="233"/>
      <c r="U16" s="234"/>
      <c r="V16" s="234"/>
      <c r="W16" s="234"/>
      <c r="X16" s="234"/>
      <c r="Y16" s="17"/>
      <c r="Z16" s="17"/>
      <c r="AA16" s="17"/>
      <c r="AB16" s="17"/>
      <c r="AC16" s="17"/>
      <c r="AD16" s="17"/>
      <c r="AM16" s="17"/>
      <c r="AN16" s="17"/>
      <c r="AO16" s="17"/>
      <c r="AP16" s="17"/>
      <c r="AQ16" s="17"/>
      <c r="AR16" s="17"/>
      <c r="AS16" s="17"/>
    </row>
    <row r="17" spans="3:45" ht="21" customHeight="1">
      <c r="C17" s="220" t="s">
        <v>15</v>
      </c>
      <c r="D17" s="222" t="s">
        <v>16</v>
      </c>
      <c r="E17" s="224" t="s">
        <v>65</v>
      </c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Q17" s="17"/>
      <c r="R17" s="171"/>
      <c r="S17" s="17"/>
      <c r="U17" s="172"/>
      <c r="V17" s="84"/>
      <c r="W17" s="173"/>
      <c r="X17" s="174"/>
      <c r="Y17" s="17"/>
      <c r="Z17" s="17"/>
      <c r="AA17" s="17"/>
      <c r="AB17" s="17"/>
      <c r="AC17" s="17"/>
      <c r="AD17" s="17"/>
      <c r="AM17" s="17"/>
      <c r="AN17" s="17"/>
      <c r="AO17" s="17"/>
      <c r="AP17" s="17"/>
      <c r="AQ17" s="17"/>
      <c r="AR17" s="17"/>
      <c r="AS17" s="17"/>
    </row>
    <row r="18" spans="3:45" ht="75">
      <c r="C18" s="221"/>
      <c r="D18" s="223"/>
      <c r="E18" s="148" t="s">
        <v>26</v>
      </c>
      <c r="F18" s="149" t="s">
        <v>22</v>
      </c>
      <c r="G18" s="150" t="s">
        <v>23</v>
      </c>
      <c r="H18" s="150" t="s">
        <v>24</v>
      </c>
      <c r="I18" s="150" t="s">
        <v>37</v>
      </c>
      <c r="J18" s="149" t="s">
        <v>38</v>
      </c>
      <c r="K18" s="150" t="s">
        <v>39</v>
      </c>
      <c r="L18" s="150" t="s">
        <v>40</v>
      </c>
      <c r="M18" s="150" t="s">
        <v>41</v>
      </c>
      <c r="N18" s="35" t="s">
        <v>42</v>
      </c>
      <c r="O18" s="35" t="s">
        <v>43</v>
      </c>
      <c r="S18" s="175"/>
      <c r="T18" s="175"/>
      <c r="Y18" s="17"/>
      <c r="Z18" s="17"/>
      <c r="AA18" s="17"/>
      <c r="AB18" s="17"/>
      <c r="AC18" s="17"/>
      <c r="AD18" s="17"/>
      <c r="AM18" s="17"/>
      <c r="AN18" s="17"/>
      <c r="AO18" s="17"/>
      <c r="AP18" s="17"/>
      <c r="AQ18" s="17"/>
      <c r="AR18" s="17"/>
      <c r="AS18" s="17"/>
    </row>
    <row r="19" spans="3:45" ht="18.600000000000001" customHeight="1">
      <c r="C19" s="176">
        <v>1</v>
      </c>
      <c r="D19" s="72" t="s">
        <v>28</v>
      </c>
      <c r="E19" s="151">
        <v>238246</v>
      </c>
      <c r="F19" s="46"/>
      <c r="G19" s="219">
        <f>Q10</f>
        <v>3949.3474092925685</v>
      </c>
      <c r="H19" s="152">
        <f t="shared" ref="H19" si="0">R10</f>
        <v>3478.7020084637788</v>
      </c>
      <c r="I19" s="153">
        <f>S10</f>
        <v>3180.9190092685781</v>
      </c>
      <c r="J19" s="209">
        <v>3107.4766210975208</v>
      </c>
      <c r="K19" s="177">
        <f>IF(G19-I19&gt;750,G19-750,I19)</f>
        <v>3199.3474092925685</v>
      </c>
      <c r="L19" s="178"/>
      <c r="M19" s="178"/>
      <c r="N19" s="178"/>
      <c r="O19" s="179"/>
      <c r="P19" s="100">
        <f>G19-I19</f>
        <v>768.42840002399043</v>
      </c>
      <c r="Q19" s="217" t="s">
        <v>73</v>
      </c>
      <c r="U19" s="142"/>
      <c r="V19" s="143"/>
      <c r="W19" s="143"/>
      <c r="Y19" s="17"/>
      <c r="Z19" s="17"/>
      <c r="AA19" s="17"/>
      <c r="AB19" s="17"/>
      <c r="AC19" s="17"/>
      <c r="AD19" s="17"/>
      <c r="AM19" s="17"/>
      <c r="AN19" s="17"/>
      <c r="AO19" s="17"/>
      <c r="AP19" s="17"/>
      <c r="AQ19" s="17"/>
      <c r="AR19" s="17"/>
      <c r="AS19" s="17"/>
    </row>
    <row r="20" spans="3:45" ht="18.600000000000001" customHeight="1">
      <c r="C20" s="176">
        <v>2</v>
      </c>
      <c r="D20" s="180" t="s">
        <v>30</v>
      </c>
      <c r="E20" s="155"/>
      <c r="F20" s="46"/>
      <c r="G20" s="152"/>
      <c r="H20" s="152"/>
      <c r="I20" s="22"/>
      <c r="J20" s="181"/>
      <c r="K20" s="177">
        <f>IF(G20-I20&gt;300,G20-300,I20)</f>
        <v>0</v>
      </c>
      <c r="L20" s="178"/>
      <c r="M20" s="178"/>
      <c r="N20" s="178"/>
      <c r="O20" s="182"/>
      <c r="P20" s="17"/>
      <c r="Q20" s="17"/>
      <c r="U20" s="144"/>
      <c r="V20" s="141"/>
      <c r="W20" s="164"/>
      <c r="Y20" s="17"/>
      <c r="Z20" s="17"/>
      <c r="AA20" s="17"/>
      <c r="AB20" s="17"/>
      <c r="AC20" s="17"/>
      <c r="AD20" s="17"/>
      <c r="AM20" s="17"/>
      <c r="AN20" s="17"/>
      <c r="AO20" s="17"/>
      <c r="AP20" s="17"/>
      <c r="AQ20" s="17"/>
      <c r="AR20" s="17"/>
      <c r="AS20" s="17"/>
    </row>
    <row r="21" spans="3:45" ht="18.600000000000001" customHeight="1">
      <c r="C21" s="176">
        <v>3</v>
      </c>
      <c r="D21" s="180" t="s">
        <v>31</v>
      </c>
      <c r="E21" s="66">
        <v>12539</v>
      </c>
      <c r="F21" s="46"/>
      <c r="G21" s="152">
        <f>Q12</f>
        <v>4602.2780438574382</v>
      </c>
      <c r="H21" s="152">
        <f t="shared" ref="H21:I21" si="1">R12</f>
        <v>4602.2780438574382</v>
      </c>
      <c r="I21" s="22">
        <f t="shared" si="1"/>
        <v>4602.2780438574382</v>
      </c>
      <c r="J21" s="178">
        <v>3900</v>
      </c>
      <c r="K21" s="178">
        <f>I21</f>
        <v>4602.2780438574382</v>
      </c>
      <c r="L21" s="178"/>
      <c r="M21" s="178"/>
      <c r="N21" s="178"/>
      <c r="O21" s="182"/>
      <c r="P21" s="17"/>
      <c r="Q21" s="171"/>
      <c r="U21" s="146"/>
      <c r="V21" s="141"/>
      <c r="W21" s="145"/>
      <c r="Y21" s="17"/>
      <c r="Z21" s="17"/>
      <c r="AA21" s="17"/>
      <c r="AB21" s="17"/>
      <c r="AC21" s="17"/>
      <c r="AD21" s="17"/>
      <c r="AM21" s="17"/>
      <c r="AN21" s="17"/>
      <c r="AO21" s="17"/>
      <c r="AP21" s="17"/>
      <c r="AQ21" s="17"/>
      <c r="AR21" s="17"/>
      <c r="AS21" s="17"/>
    </row>
    <row r="22" spans="3:45" ht="18.600000000000001" customHeight="1">
      <c r="C22" s="156"/>
      <c r="D22" s="157" t="s">
        <v>33</v>
      </c>
      <c r="E22" s="183">
        <f>SUM(E19:E21)</f>
        <v>250785</v>
      </c>
      <c r="F22" s="184">
        <f>SUMPRODUCT(F19:F21,$E$19:$E$21)/$E$22</f>
        <v>0</v>
      </c>
      <c r="G22" s="184">
        <f>SUMPRODUCT(G19:G21,$E$19:$E$21)/$E$22</f>
        <v>3981.9932901339621</v>
      </c>
      <c r="H22" s="184">
        <f>SUMPRODUCT(H19:H21,$E$19:$E$21)/$E$22</f>
        <v>3534.8796901744117</v>
      </c>
      <c r="I22" s="184">
        <f>SUMPRODUCT(I19:I21,$E$19:$E$21)/$E$22</f>
        <v>3251.9855440880838</v>
      </c>
      <c r="J22" s="195">
        <f>SUMPRODUCT(J19:J21,$E$19:$E$21)/$E$22</f>
        <v>3147.1019999999999</v>
      </c>
      <c r="K22" s="186">
        <f>SUMPRODUCT(K19:K21,E19:E21)/E22</f>
        <v>3269.4925424815906</v>
      </c>
      <c r="L22" s="186"/>
      <c r="M22" s="186"/>
      <c r="N22" s="186"/>
      <c r="O22" s="187"/>
      <c r="P22" s="17"/>
      <c r="Q22" s="17"/>
      <c r="U22" s="146"/>
      <c r="V22" s="144"/>
      <c r="W22" s="147"/>
      <c r="Y22" s="17"/>
      <c r="Z22" s="17"/>
      <c r="AA22" s="17"/>
      <c r="AB22" s="17"/>
      <c r="AC22" s="17"/>
      <c r="AD22" s="17"/>
      <c r="AM22" s="17"/>
      <c r="AN22" s="17"/>
      <c r="AO22" s="17"/>
      <c r="AP22" s="17"/>
      <c r="AQ22" s="17"/>
      <c r="AR22" s="17"/>
      <c r="AS22" s="17"/>
    </row>
    <row r="23" spans="3:45" ht="18.600000000000001" customHeight="1" thickBot="1">
      <c r="C23" s="27"/>
      <c r="D23" s="36"/>
      <c r="E23" s="199">
        <f>SUM(E19:E21)</f>
        <v>250785</v>
      </c>
      <c r="F23" s="189">
        <f t="shared" ref="F23:K23" si="2">F22</f>
        <v>0</v>
      </c>
      <c r="G23" s="190">
        <f t="shared" si="2"/>
        <v>3981.9932901339621</v>
      </c>
      <c r="H23" s="191">
        <f t="shared" si="2"/>
        <v>3534.8796901744117</v>
      </c>
      <c r="I23" s="191">
        <f t="shared" si="2"/>
        <v>3251.9855440880838</v>
      </c>
      <c r="J23" s="192">
        <f t="shared" si="2"/>
        <v>3147.1019999999999</v>
      </c>
      <c r="K23" s="192">
        <f t="shared" si="2"/>
        <v>3269.4925424815906</v>
      </c>
      <c r="L23" s="191">
        <f>IF(I23-J23&gt;85,K23-85,K23-I23+J23)</f>
        <v>3184.4925424815906</v>
      </c>
      <c r="M23" s="191">
        <f>L23-J23-N23</f>
        <v>37.390542481590728</v>
      </c>
      <c r="N23" s="193">
        <f>IF(I23-J23&gt;120,I23-J23-120,0)</f>
        <v>0</v>
      </c>
      <c r="O23" s="187"/>
      <c r="P23" s="17"/>
      <c r="R23" s="17"/>
      <c r="S23" s="17"/>
      <c r="U23" s="17"/>
      <c r="Y23" s="17"/>
      <c r="Z23" s="17"/>
      <c r="AA23" s="17"/>
      <c r="AB23" s="17"/>
      <c r="AC23" s="17"/>
      <c r="AD23" s="17"/>
      <c r="AM23" s="17"/>
      <c r="AN23" s="17"/>
      <c r="AO23" s="17"/>
      <c r="AP23" s="17"/>
      <c r="AQ23" s="17"/>
      <c r="AR23" s="17"/>
      <c r="AS23" s="17"/>
    </row>
    <row r="24" spans="3:45">
      <c r="D24" s="37"/>
      <c r="G24" s="17"/>
      <c r="I24" s="17"/>
      <c r="K24" s="135"/>
      <c r="L24" s="136"/>
      <c r="N24" s="17"/>
    </row>
    <row r="25" spans="3:45" s="1" customFormat="1">
      <c r="C25" s="9"/>
      <c r="G25" s="73"/>
      <c r="I25" s="73"/>
      <c r="K25" s="137"/>
      <c r="L25" s="137">
        <f>I23-J23</f>
        <v>104.88354408808391</v>
      </c>
      <c r="M25" s="93" t="s">
        <v>101</v>
      </c>
      <c r="O25" s="134"/>
      <c r="P25" s="83"/>
      <c r="Q25" s="83"/>
      <c r="R25" s="83"/>
      <c r="S25" s="134"/>
    </row>
    <row r="26" spans="3:45" s="124" customFormat="1">
      <c r="C26" s="9" t="s">
        <v>108</v>
      </c>
      <c r="D26" s="1"/>
      <c r="E26" s="1"/>
      <c r="F26" s="1"/>
      <c r="G26" s="1"/>
      <c r="H26" s="1"/>
      <c r="I26" s="225"/>
      <c r="J26" s="225"/>
      <c r="K26" s="245"/>
      <c r="L26" s="245"/>
      <c r="M26" s="246"/>
      <c r="N26" s="246"/>
    </row>
    <row r="27" spans="3:45" s="124" customFormat="1">
      <c r="C27" s="207" t="s">
        <v>107</v>
      </c>
      <c r="D27" s="131"/>
      <c r="E27" s="131"/>
      <c r="F27" s="131"/>
      <c r="G27" s="131"/>
      <c r="H27" s="131"/>
      <c r="I27" s="126"/>
      <c r="J27" s="127"/>
      <c r="K27" s="208"/>
      <c r="L27" s="208"/>
      <c r="M27" s="129"/>
      <c r="N27" s="130"/>
      <c r="P27" s="139"/>
      <c r="R27" s="139"/>
    </row>
    <row r="28" spans="3:45" s="124" customFormat="1">
      <c r="C28" s="207" t="s">
        <v>109</v>
      </c>
      <c r="D28" s="131"/>
      <c r="E28" s="131"/>
      <c r="F28" s="131"/>
      <c r="G28" s="131"/>
      <c r="H28" s="131"/>
      <c r="J28" s="127"/>
      <c r="K28" s="139"/>
      <c r="L28" s="129"/>
      <c r="M28" s="129"/>
      <c r="N28" s="130"/>
    </row>
    <row r="29" spans="3:45" s="124" customFormat="1">
      <c r="C29" s="207" t="s">
        <v>110</v>
      </c>
      <c r="D29" s="1"/>
      <c r="E29" s="1"/>
      <c r="F29" s="1"/>
      <c r="G29" s="1"/>
      <c r="H29" s="1"/>
      <c r="J29" s="127"/>
      <c r="L29" s="128"/>
      <c r="M29" s="129"/>
      <c r="N29" s="130"/>
    </row>
    <row r="30" spans="3:45" s="124" customFormat="1">
      <c r="C30" s="207" t="s">
        <v>102</v>
      </c>
      <c r="D30" s="1"/>
      <c r="E30" s="1"/>
      <c r="F30" s="1"/>
      <c r="G30" s="1"/>
      <c r="H30" s="1"/>
    </row>
    <row r="31" spans="3:45" s="1" customFormat="1">
      <c r="C31" s="244"/>
      <c r="D31" s="244"/>
      <c r="E31" s="244"/>
      <c r="F31" s="244"/>
      <c r="G31" s="244"/>
      <c r="H31" s="244"/>
      <c r="K31" s="73"/>
      <c r="L31" s="73"/>
      <c r="M31" s="73"/>
    </row>
    <row r="32" spans="3:45" s="85" customFormat="1">
      <c r="C32" s="92"/>
      <c r="D32" s="1"/>
      <c r="E32" s="1"/>
      <c r="F32" s="1"/>
      <c r="G32" s="1"/>
      <c r="H32" s="1"/>
      <c r="I32" s="1"/>
      <c r="J32" s="1"/>
      <c r="K32" s="73"/>
      <c r="L32" s="73"/>
      <c r="M32" s="73"/>
      <c r="N32" s="1"/>
    </row>
    <row r="33" spans="6:13" s="85" customFormat="1">
      <c r="F33" s="158"/>
      <c r="K33" s="39"/>
      <c r="L33" s="39"/>
      <c r="M33" s="39"/>
    </row>
    <row r="34" spans="6:13">
      <c r="F34" s="158"/>
      <c r="G34" s="175"/>
    </row>
    <row r="35" spans="6:13">
      <c r="F35" s="158"/>
      <c r="I35" s="175"/>
    </row>
    <row r="36" spans="6:13">
      <c r="F36" s="175"/>
      <c r="I36" s="175"/>
    </row>
    <row r="37" spans="6:13">
      <c r="I37" s="175"/>
      <c r="M37" s="101"/>
    </row>
  </sheetData>
  <mergeCells count="20">
    <mergeCell ref="C31:H31"/>
    <mergeCell ref="C17:C18"/>
    <mergeCell ref="D17:D18"/>
    <mergeCell ref="E17:O17"/>
    <mergeCell ref="I26:J26"/>
    <mergeCell ref="K26:L26"/>
    <mergeCell ref="M26:N26"/>
    <mergeCell ref="O8:S8"/>
    <mergeCell ref="U9:AC9"/>
    <mergeCell ref="U10:AC11"/>
    <mergeCell ref="K16:L16"/>
    <mergeCell ref="S16:T16"/>
    <mergeCell ref="U16:V16"/>
    <mergeCell ref="W16:X16"/>
    <mergeCell ref="J8:N8"/>
    <mergeCell ref="C3:E3"/>
    <mergeCell ref="F3:G3"/>
    <mergeCell ref="C8:C9"/>
    <mergeCell ref="D8:D9"/>
    <mergeCell ref="E8:I8"/>
  </mergeCells>
  <pageMargins left="0.21" right="0.28999999999999998" top="0.45" bottom="0.46" header="0.31496062992126" footer="0.31496062992126"/>
  <pageSetup scale="58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35"/>
  <sheetViews>
    <sheetView tabSelected="1" zoomScale="87" zoomScaleNormal="87" workbookViewId="0">
      <selection activeCell="F4" sqref="F4"/>
    </sheetView>
  </sheetViews>
  <sheetFormatPr defaultColWidth="10.7109375" defaultRowHeight="15"/>
  <cols>
    <col min="1" max="1" width="29.140625" style="3" customWidth="1"/>
    <col min="2" max="2" width="17.7109375" style="3" customWidth="1"/>
    <col min="3" max="3" width="16.42578125" style="3" customWidth="1"/>
    <col min="4" max="4" width="16.28515625" style="3" customWidth="1"/>
    <col min="5" max="5" width="14.85546875" style="3" customWidth="1"/>
    <col min="6" max="6" width="17.28515625" style="3" customWidth="1"/>
    <col min="7" max="10" width="10.7109375" style="3"/>
    <col min="11" max="11" width="16.28515625" style="3" customWidth="1"/>
    <col min="12" max="16384" width="10.7109375" style="3"/>
  </cols>
  <sheetData>
    <row r="1" spans="1:11" ht="18.75">
      <c r="A1" s="243" t="s">
        <v>87</v>
      </c>
      <c r="B1" s="243"/>
      <c r="C1" s="243"/>
      <c r="D1" s="243"/>
      <c r="E1" s="243"/>
      <c r="F1" s="243"/>
    </row>
    <row r="2" spans="1:11">
      <c r="A2" s="2"/>
    </row>
    <row r="3" spans="1:11" ht="25.5">
      <c r="A3" s="4" t="s">
        <v>44</v>
      </c>
      <c r="B3" s="5" t="s">
        <v>45</v>
      </c>
      <c r="C3" s="4" t="s">
        <v>46</v>
      </c>
      <c r="D3" s="6" t="s">
        <v>47</v>
      </c>
      <c r="E3" s="7" t="s">
        <v>48</v>
      </c>
      <c r="F3" s="7" t="s">
        <v>49</v>
      </c>
    </row>
    <row r="4" spans="1:11" ht="22.15" customHeight="1">
      <c r="A4" s="8" t="s">
        <v>50</v>
      </c>
      <c r="B4" s="196"/>
      <c r="C4" s="54"/>
      <c r="D4" s="55"/>
      <c r="E4" s="97"/>
      <c r="F4" s="98"/>
      <c r="G4" s="3">
        <v>42424.440000000024</v>
      </c>
      <c r="J4" s="3">
        <v>4351.7870762250705</v>
      </c>
      <c r="K4" s="3">
        <v>4022.976892026205</v>
      </c>
    </row>
    <row r="5" spans="1:11" ht="22.15" customHeight="1">
      <c r="A5" s="8" t="s">
        <v>51</v>
      </c>
      <c r="B5" s="56"/>
      <c r="C5" s="54"/>
      <c r="D5" s="55"/>
      <c r="E5" s="56"/>
      <c r="F5" s="56"/>
      <c r="G5" s="206"/>
    </row>
    <row r="6" spans="1:11" s="90" customFormat="1" ht="30">
      <c r="A6" s="86" t="s">
        <v>52</v>
      </c>
      <c r="B6" s="87">
        <v>2706.66</v>
      </c>
      <c r="C6" s="88">
        <v>151000767</v>
      </c>
      <c r="D6" s="89">
        <v>45747</v>
      </c>
      <c r="E6" s="165">
        <v>4915</v>
      </c>
      <c r="F6" s="166">
        <v>4295</v>
      </c>
    </row>
    <row r="7" spans="1:11" s="90" customFormat="1" ht="15.75">
      <c r="A7" s="86" t="s">
        <v>53</v>
      </c>
      <c r="B7" s="87">
        <v>1168.79</v>
      </c>
      <c r="C7" s="88">
        <v>151000767</v>
      </c>
      <c r="D7" s="89">
        <v>45747</v>
      </c>
      <c r="E7" s="165">
        <v>4019</v>
      </c>
      <c r="F7" s="166">
        <v>3959</v>
      </c>
    </row>
    <row r="8" spans="1:11" s="90" customFormat="1" ht="30">
      <c r="A8" s="86" t="s">
        <v>52</v>
      </c>
      <c r="B8" s="87">
        <v>4076.65</v>
      </c>
      <c r="C8" s="88">
        <v>161010231</v>
      </c>
      <c r="D8" s="89">
        <v>45747</v>
      </c>
      <c r="E8" s="165">
        <v>4874</v>
      </c>
      <c r="F8" s="166">
        <v>3862</v>
      </c>
    </row>
    <row r="9" spans="1:11" s="90" customFormat="1" ht="30">
      <c r="A9" s="86" t="s">
        <v>52</v>
      </c>
      <c r="B9" s="87">
        <v>1920.37</v>
      </c>
      <c r="C9" s="88">
        <v>151000769</v>
      </c>
      <c r="D9" s="89">
        <v>45751</v>
      </c>
      <c r="E9" s="165">
        <v>4911</v>
      </c>
      <c r="F9" s="166">
        <v>3365</v>
      </c>
    </row>
    <row r="10" spans="1:11" s="90" customFormat="1" ht="15.75">
      <c r="A10" s="86" t="s">
        <v>53</v>
      </c>
      <c r="B10" s="87">
        <v>2049.4299999999998</v>
      </c>
      <c r="C10" s="88">
        <v>151000769</v>
      </c>
      <c r="D10" s="89">
        <v>45751</v>
      </c>
      <c r="E10" s="165">
        <v>4007</v>
      </c>
      <c r="F10" s="166">
        <v>2885</v>
      </c>
    </row>
    <row r="11" spans="1:11" s="90" customFormat="1" ht="21.6" customHeight="1">
      <c r="A11" s="86" t="s">
        <v>52</v>
      </c>
      <c r="B11" s="87">
        <v>4003.25</v>
      </c>
      <c r="C11" s="88">
        <v>161010233</v>
      </c>
      <c r="D11" s="89">
        <v>45751</v>
      </c>
      <c r="E11" s="165">
        <v>4498</v>
      </c>
      <c r="F11" s="166">
        <v>3684</v>
      </c>
    </row>
    <row r="12" spans="1:11" s="90" customFormat="1" ht="21.6" customHeight="1">
      <c r="A12" s="86" t="s">
        <v>52</v>
      </c>
      <c r="B12" s="87">
        <v>1918.72</v>
      </c>
      <c r="C12" s="88">
        <v>151000770</v>
      </c>
      <c r="D12" s="89">
        <v>45752</v>
      </c>
      <c r="E12" s="165">
        <v>4937</v>
      </c>
      <c r="F12" s="166">
        <v>4191</v>
      </c>
    </row>
    <row r="13" spans="1:11" s="90" customFormat="1" ht="21.6" customHeight="1">
      <c r="A13" s="86" t="s">
        <v>53</v>
      </c>
      <c r="B13" s="87">
        <v>2047.43</v>
      </c>
      <c r="C13" s="88">
        <v>151000770</v>
      </c>
      <c r="D13" s="89">
        <v>45752</v>
      </c>
      <c r="E13" s="165">
        <v>4009</v>
      </c>
      <c r="F13" s="166">
        <v>3656</v>
      </c>
    </row>
    <row r="14" spans="1:11" s="90" customFormat="1" ht="30">
      <c r="A14" s="86" t="s">
        <v>54</v>
      </c>
      <c r="B14" s="87">
        <v>1562.98</v>
      </c>
      <c r="C14" s="88">
        <v>162004052</v>
      </c>
      <c r="D14" s="89">
        <v>45753</v>
      </c>
      <c r="E14" s="165">
        <v>3728</v>
      </c>
      <c r="F14" s="166">
        <v>3015</v>
      </c>
    </row>
    <row r="15" spans="1:11" s="90" customFormat="1" ht="30">
      <c r="A15" s="86" t="s">
        <v>55</v>
      </c>
      <c r="B15" s="87">
        <v>2303.4699999999998</v>
      </c>
      <c r="C15" s="88">
        <v>162004052</v>
      </c>
      <c r="D15" s="89">
        <v>45753</v>
      </c>
      <c r="E15" s="165">
        <v>3807</v>
      </c>
      <c r="F15" s="166">
        <v>3221</v>
      </c>
    </row>
    <row r="16" spans="1:11" s="90" customFormat="1" ht="30">
      <c r="A16" s="86" t="s">
        <v>52</v>
      </c>
      <c r="B16" s="87">
        <v>2070.23</v>
      </c>
      <c r="C16" s="88">
        <v>161010234</v>
      </c>
      <c r="D16" s="89">
        <v>45753</v>
      </c>
      <c r="E16" s="165">
        <v>4920</v>
      </c>
      <c r="F16" s="166">
        <v>3906</v>
      </c>
    </row>
    <row r="17" spans="1:6" s="90" customFormat="1" ht="15.75">
      <c r="A17" s="86" t="s">
        <v>53</v>
      </c>
      <c r="B17" s="87">
        <v>1986.27</v>
      </c>
      <c r="C17" s="88">
        <v>161010234</v>
      </c>
      <c r="D17" s="89">
        <v>45753</v>
      </c>
      <c r="E17" s="165">
        <v>4005</v>
      </c>
      <c r="F17" s="166">
        <v>3619</v>
      </c>
    </row>
    <row r="18" spans="1:6" s="90" customFormat="1" ht="15.75">
      <c r="A18" s="86" t="s">
        <v>88</v>
      </c>
      <c r="B18" s="87">
        <v>4017.45</v>
      </c>
      <c r="C18" s="88">
        <v>161004896</v>
      </c>
      <c r="D18" s="89">
        <v>45753</v>
      </c>
      <c r="E18" s="165">
        <v>4621</v>
      </c>
      <c r="F18" s="166">
        <v>3653</v>
      </c>
    </row>
    <row r="19" spans="1:6" s="90" customFormat="1" ht="30">
      <c r="A19" s="86" t="s">
        <v>54</v>
      </c>
      <c r="B19" s="87">
        <v>1497.23</v>
      </c>
      <c r="C19" s="88">
        <v>162004059</v>
      </c>
      <c r="D19" s="89">
        <v>45754</v>
      </c>
      <c r="E19" s="165">
        <v>3728</v>
      </c>
      <c r="F19" s="166">
        <v>3271</v>
      </c>
    </row>
    <row r="20" spans="1:6" s="90" customFormat="1" ht="15.75">
      <c r="A20" s="86" t="s">
        <v>58</v>
      </c>
      <c r="B20" s="87">
        <v>2334.87</v>
      </c>
      <c r="C20" s="88">
        <v>162004059</v>
      </c>
      <c r="D20" s="89">
        <v>45754</v>
      </c>
      <c r="E20" s="165">
        <v>3926</v>
      </c>
      <c r="F20" s="166">
        <v>3273</v>
      </c>
    </row>
    <row r="21" spans="1:6" s="90" customFormat="1" ht="30">
      <c r="A21" s="86" t="s">
        <v>52</v>
      </c>
      <c r="B21" s="87">
        <v>3868.4</v>
      </c>
      <c r="C21" s="88">
        <v>151000771</v>
      </c>
      <c r="D21" s="89">
        <v>45755</v>
      </c>
      <c r="E21" s="165">
        <v>4516</v>
      </c>
      <c r="F21" s="166">
        <v>3718</v>
      </c>
    </row>
    <row r="22" spans="1:6" s="90" customFormat="1" ht="30">
      <c r="A22" s="86" t="s">
        <v>52</v>
      </c>
      <c r="B22" s="87">
        <v>4030.4</v>
      </c>
      <c r="C22" s="88">
        <v>151000772</v>
      </c>
      <c r="D22" s="89">
        <v>45755</v>
      </c>
      <c r="E22" s="165">
        <v>4512</v>
      </c>
      <c r="F22" s="166">
        <v>3967</v>
      </c>
    </row>
    <row r="23" spans="1:6" s="90" customFormat="1" ht="30">
      <c r="A23" s="86" t="s">
        <v>54</v>
      </c>
      <c r="B23" s="87">
        <v>2515.54</v>
      </c>
      <c r="C23" s="88">
        <v>162004063</v>
      </c>
      <c r="D23" s="89">
        <v>45755</v>
      </c>
      <c r="E23" s="165">
        <v>3732</v>
      </c>
      <c r="F23" s="166">
        <v>3032</v>
      </c>
    </row>
    <row r="24" spans="1:6" s="90" customFormat="1" ht="15.75">
      <c r="A24" s="86" t="s">
        <v>58</v>
      </c>
      <c r="B24" s="87">
        <v>1287.76</v>
      </c>
      <c r="C24" s="88">
        <v>162004063</v>
      </c>
      <c r="D24" s="89">
        <v>45755</v>
      </c>
      <c r="E24" s="165">
        <v>4189</v>
      </c>
      <c r="F24" s="166">
        <v>3157</v>
      </c>
    </row>
    <row r="25" spans="1:6" s="90" customFormat="1" ht="30">
      <c r="A25" s="86" t="s">
        <v>52</v>
      </c>
      <c r="B25" s="87">
        <v>4132.3999999999996</v>
      </c>
      <c r="C25" s="88">
        <v>151000773</v>
      </c>
      <c r="D25" s="89">
        <v>45757</v>
      </c>
      <c r="E25" s="165">
        <v>4662</v>
      </c>
      <c r="F25" s="166">
        <v>3801</v>
      </c>
    </row>
    <row r="26" spans="1:6" s="90" customFormat="1" ht="15.75">
      <c r="A26" s="86" t="s">
        <v>68</v>
      </c>
      <c r="B26" s="87">
        <v>2166.0700000000002</v>
      </c>
      <c r="C26" s="88">
        <v>162000311</v>
      </c>
      <c r="D26" s="89">
        <v>45756</v>
      </c>
      <c r="E26" s="165">
        <v>4329</v>
      </c>
      <c r="F26" s="166">
        <v>3609</v>
      </c>
    </row>
    <row r="27" spans="1:6" s="90" customFormat="1" ht="15.75">
      <c r="A27" s="86" t="s">
        <v>67</v>
      </c>
      <c r="B27" s="87">
        <v>752.04</v>
      </c>
      <c r="C27" s="88">
        <v>162000311</v>
      </c>
      <c r="D27" s="89">
        <v>45756</v>
      </c>
      <c r="E27" s="165">
        <v>4031</v>
      </c>
      <c r="F27" s="166">
        <v>3297</v>
      </c>
    </row>
    <row r="28" spans="1:6" s="90" customFormat="1" ht="15.75">
      <c r="A28" s="86" t="s">
        <v>66</v>
      </c>
      <c r="B28" s="87">
        <v>1044.79</v>
      </c>
      <c r="C28" s="88">
        <v>162000311</v>
      </c>
      <c r="D28" s="89">
        <v>45756</v>
      </c>
      <c r="E28" s="165">
        <v>4012</v>
      </c>
      <c r="F28" s="166">
        <v>3140</v>
      </c>
    </row>
    <row r="29" spans="1:6" s="90" customFormat="1" ht="30">
      <c r="A29" s="86" t="s">
        <v>54</v>
      </c>
      <c r="B29" s="87">
        <v>2276.77</v>
      </c>
      <c r="C29" s="88">
        <v>162004065</v>
      </c>
      <c r="D29" s="89">
        <v>45757</v>
      </c>
      <c r="E29" s="165">
        <v>3737</v>
      </c>
      <c r="F29" s="166">
        <v>2172</v>
      </c>
    </row>
    <row r="30" spans="1:6" s="90" customFormat="1" ht="15.75">
      <c r="A30" s="86" t="s">
        <v>58</v>
      </c>
      <c r="B30" s="87">
        <v>1501.18</v>
      </c>
      <c r="C30" s="88">
        <v>162004065</v>
      </c>
      <c r="D30" s="89">
        <v>45757</v>
      </c>
      <c r="E30" s="165">
        <v>4213</v>
      </c>
      <c r="F30" s="166">
        <v>2740</v>
      </c>
    </row>
    <row r="31" spans="1:6" s="90" customFormat="1" ht="30">
      <c r="A31" s="86" t="s">
        <v>89</v>
      </c>
      <c r="B31" s="87">
        <v>1571.12</v>
      </c>
      <c r="C31" s="88">
        <v>161004899</v>
      </c>
      <c r="D31" s="89">
        <v>45757</v>
      </c>
      <c r="E31" s="165">
        <v>4333</v>
      </c>
      <c r="F31" s="166">
        <v>3679</v>
      </c>
    </row>
    <row r="32" spans="1:6" s="90" customFormat="1" ht="15.75">
      <c r="A32" s="86" t="s">
        <v>90</v>
      </c>
      <c r="B32" s="87">
        <v>2346.23</v>
      </c>
      <c r="C32" s="88">
        <v>161004899</v>
      </c>
      <c r="D32" s="89">
        <v>45757</v>
      </c>
      <c r="E32" s="165">
        <v>4362</v>
      </c>
      <c r="F32" s="166">
        <v>3635</v>
      </c>
    </row>
    <row r="33" spans="1:6" s="90" customFormat="1" ht="30">
      <c r="A33" s="86" t="s">
        <v>52</v>
      </c>
      <c r="B33" s="87">
        <v>3994.55</v>
      </c>
      <c r="C33" s="88">
        <v>151000775</v>
      </c>
      <c r="D33" s="89">
        <v>45758</v>
      </c>
      <c r="E33" s="165">
        <v>4601</v>
      </c>
      <c r="F33" s="166">
        <v>3829</v>
      </c>
    </row>
    <row r="34" spans="1:6" s="90" customFormat="1" ht="30">
      <c r="A34" s="86" t="s">
        <v>55</v>
      </c>
      <c r="B34" s="87">
        <v>2348.42</v>
      </c>
      <c r="C34" s="88">
        <v>162004071</v>
      </c>
      <c r="D34" s="89">
        <v>45758</v>
      </c>
      <c r="E34" s="165">
        <v>3875</v>
      </c>
      <c r="F34" s="166">
        <v>2982</v>
      </c>
    </row>
    <row r="35" spans="1:6" s="90" customFormat="1" ht="30">
      <c r="A35" s="86" t="s">
        <v>54</v>
      </c>
      <c r="B35" s="87">
        <v>1579.63</v>
      </c>
      <c r="C35" s="88">
        <v>162004071</v>
      </c>
      <c r="D35" s="89">
        <v>45758</v>
      </c>
      <c r="E35" s="165">
        <v>3727</v>
      </c>
      <c r="F35" s="166">
        <v>3295</v>
      </c>
    </row>
    <row r="36" spans="1:6" s="90" customFormat="1" ht="15.75">
      <c r="A36" s="86" t="s">
        <v>80</v>
      </c>
      <c r="B36" s="87">
        <v>3981.55</v>
      </c>
      <c r="C36" s="88">
        <v>151000438</v>
      </c>
      <c r="D36" s="89">
        <v>45757</v>
      </c>
      <c r="E36" s="165">
        <v>4035</v>
      </c>
      <c r="F36" s="166">
        <v>3739</v>
      </c>
    </row>
    <row r="37" spans="1:6" s="90" customFormat="1" ht="15.75">
      <c r="A37" s="86" t="s">
        <v>80</v>
      </c>
      <c r="B37" s="87">
        <v>3744.3</v>
      </c>
      <c r="C37" s="88">
        <v>151000439</v>
      </c>
      <c r="D37" s="89">
        <v>45758</v>
      </c>
      <c r="E37" s="165">
        <v>4057</v>
      </c>
      <c r="F37" s="166">
        <v>3600</v>
      </c>
    </row>
    <row r="38" spans="1:6" s="90" customFormat="1" ht="30">
      <c r="A38" s="86" t="s">
        <v>52</v>
      </c>
      <c r="B38" s="87">
        <v>2691.54</v>
      </c>
      <c r="C38" s="88">
        <v>151000777</v>
      </c>
      <c r="D38" s="89">
        <v>45760</v>
      </c>
      <c r="E38" s="165">
        <v>4504</v>
      </c>
      <c r="F38" s="166">
        <v>3164</v>
      </c>
    </row>
    <row r="39" spans="1:6" s="90" customFormat="1" ht="15.75">
      <c r="A39" s="86" t="s">
        <v>53</v>
      </c>
      <c r="B39" s="87">
        <v>1278.56</v>
      </c>
      <c r="C39" s="88">
        <v>151000777</v>
      </c>
      <c r="D39" s="89">
        <v>45760</v>
      </c>
      <c r="E39" s="165">
        <v>4011</v>
      </c>
      <c r="F39" s="166">
        <v>3181</v>
      </c>
    </row>
    <row r="40" spans="1:6" s="90" customFormat="1" ht="15.75">
      <c r="A40" s="86" t="s">
        <v>91</v>
      </c>
      <c r="B40" s="87">
        <v>3994.15</v>
      </c>
      <c r="C40" s="88">
        <v>151000179</v>
      </c>
      <c r="D40" s="89">
        <v>45759</v>
      </c>
      <c r="E40" s="165">
        <v>4371</v>
      </c>
      <c r="F40" s="166">
        <v>3547</v>
      </c>
    </row>
    <row r="41" spans="1:6" s="90" customFormat="1" ht="30">
      <c r="A41" s="86" t="s">
        <v>55</v>
      </c>
      <c r="B41" s="87">
        <v>2417.75</v>
      </c>
      <c r="C41" s="88">
        <v>162004080</v>
      </c>
      <c r="D41" s="89">
        <v>45761</v>
      </c>
      <c r="E41" s="165">
        <v>3925</v>
      </c>
      <c r="F41" s="166">
        <v>3198</v>
      </c>
    </row>
    <row r="42" spans="1:6" s="90" customFormat="1" ht="30">
      <c r="A42" s="86" t="s">
        <v>54</v>
      </c>
      <c r="B42" s="87">
        <v>1581.3</v>
      </c>
      <c r="C42" s="88">
        <v>162004080</v>
      </c>
      <c r="D42" s="89">
        <v>45761</v>
      </c>
      <c r="E42" s="165">
        <v>3724</v>
      </c>
      <c r="F42" s="166">
        <v>3198</v>
      </c>
    </row>
    <row r="43" spans="1:6" s="90" customFormat="1" ht="30">
      <c r="A43" s="86" t="s">
        <v>55</v>
      </c>
      <c r="B43" s="87">
        <v>1482.61</v>
      </c>
      <c r="C43" s="88">
        <v>162004078</v>
      </c>
      <c r="D43" s="89">
        <v>45760</v>
      </c>
      <c r="E43" s="165">
        <v>3795</v>
      </c>
      <c r="F43" s="166">
        <v>3016</v>
      </c>
    </row>
    <row r="44" spans="1:6" s="90" customFormat="1" ht="30">
      <c r="A44" s="86" t="s">
        <v>54</v>
      </c>
      <c r="B44" s="87">
        <v>2337.54</v>
      </c>
      <c r="C44" s="88">
        <v>162004078</v>
      </c>
      <c r="D44" s="89">
        <v>45760</v>
      </c>
      <c r="E44" s="165">
        <v>3735</v>
      </c>
      <c r="F44" s="166">
        <v>2785</v>
      </c>
    </row>
    <row r="45" spans="1:6" s="90" customFormat="1" ht="15.75">
      <c r="A45" s="86" t="s">
        <v>56</v>
      </c>
      <c r="B45" s="87">
        <v>673.51</v>
      </c>
      <c r="C45" s="88">
        <v>151000133</v>
      </c>
      <c r="D45" s="89">
        <v>45760</v>
      </c>
      <c r="E45" s="165">
        <v>5250</v>
      </c>
      <c r="F45" s="166">
        <v>3610</v>
      </c>
    </row>
    <row r="46" spans="1:6" s="90" customFormat="1" ht="15.75">
      <c r="A46" s="86" t="s">
        <v>66</v>
      </c>
      <c r="B46" s="87">
        <v>3269.84</v>
      </c>
      <c r="C46" s="88">
        <v>151000133</v>
      </c>
      <c r="D46" s="89">
        <v>45760</v>
      </c>
      <c r="E46" s="165">
        <v>4019</v>
      </c>
      <c r="F46" s="166">
        <v>3439</v>
      </c>
    </row>
    <row r="47" spans="1:6" s="90" customFormat="1" ht="30">
      <c r="A47" s="86" t="s">
        <v>55</v>
      </c>
      <c r="B47" s="87">
        <v>2308.16</v>
      </c>
      <c r="C47" s="88">
        <v>162004082</v>
      </c>
      <c r="D47" s="89" t="s">
        <v>75</v>
      </c>
      <c r="E47" s="165">
        <v>3616</v>
      </c>
      <c r="F47" s="166">
        <v>2946</v>
      </c>
    </row>
    <row r="48" spans="1:6" s="90" customFormat="1" ht="15.75">
      <c r="A48" s="86" t="s">
        <v>92</v>
      </c>
      <c r="B48" s="87">
        <v>1684.54</v>
      </c>
      <c r="C48" s="88">
        <v>162004082</v>
      </c>
      <c r="D48" s="89" t="s">
        <v>75</v>
      </c>
      <c r="E48" s="165">
        <v>3730</v>
      </c>
      <c r="F48" s="166">
        <v>2702</v>
      </c>
    </row>
    <row r="49" spans="1:6" s="90" customFormat="1" ht="30">
      <c r="A49" s="86" t="s">
        <v>54</v>
      </c>
      <c r="B49" s="87">
        <v>1859.11</v>
      </c>
      <c r="C49" s="88">
        <v>162004085</v>
      </c>
      <c r="D49" s="89" t="s">
        <v>76</v>
      </c>
      <c r="E49" s="165">
        <v>3754</v>
      </c>
      <c r="F49" s="166">
        <v>2753</v>
      </c>
    </row>
    <row r="50" spans="1:6" s="90" customFormat="1" ht="30">
      <c r="A50" s="86" t="s">
        <v>55</v>
      </c>
      <c r="B50" s="87">
        <v>2016.59</v>
      </c>
      <c r="C50" s="88">
        <v>162004085</v>
      </c>
      <c r="D50" s="89" t="s">
        <v>76</v>
      </c>
      <c r="E50" s="165">
        <v>4052</v>
      </c>
      <c r="F50" s="166">
        <v>2646</v>
      </c>
    </row>
    <row r="51" spans="1:6" s="90" customFormat="1" ht="15.75">
      <c r="A51" s="86" t="s">
        <v>57</v>
      </c>
      <c r="B51" s="87">
        <v>1901.65</v>
      </c>
      <c r="C51" s="88">
        <v>151000779</v>
      </c>
      <c r="D51" s="89" t="s">
        <v>77</v>
      </c>
      <c r="E51" s="165">
        <v>4033</v>
      </c>
      <c r="F51" s="166">
        <v>3269</v>
      </c>
    </row>
    <row r="52" spans="1:6" s="90" customFormat="1" ht="15.75">
      <c r="A52" s="86" t="s">
        <v>53</v>
      </c>
      <c r="B52" s="87">
        <v>2105.85</v>
      </c>
      <c r="C52" s="88">
        <v>151000779</v>
      </c>
      <c r="D52" s="89" t="s">
        <v>77</v>
      </c>
      <c r="E52" s="165">
        <v>4036</v>
      </c>
      <c r="F52" s="166">
        <v>2997</v>
      </c>
    </row>
    <row r="53" spans="1:6" s="90" customFormat="1" ht="30">
      <c r="A53" s="86" t="s">
        <v>52</v>
      </c>
      <c r="B53" s="87">
        <v>2719.72</v>
      </c>
      <c r="C53" s="88">
        <v>141000227</v>
      </c>
      <c r="D53" s="89" t="s">
        <v>77</v>
      </c>
      <c r="E53" s="165">
        <v>4926</v>
      </c>
      <c r="F53" s="166">
        <v>3515</v>
      </c>
    </row>
    <row r="54" spans="1:6" s="90" customFormat="1" ht="15.75">
      <c r="A54" s="86" t="s">
        <v>53</v>
      </c>
      <c r="B54" s="87">
        <v>1231.43</v>
      </c>
      <c r="C54" s="88">
        <v>141000227</v>
      </c>
      <c r="D54" s="89" t="s">
        <v>77</v>
      </c>
      <c r="E54" s="165">
        <v>4037</v>
      </c>
      <c r="F54" s="166">
        <v>2920</v>
      </c>
    </row>
    <row r="55" spans="1:6" s="90" customFormat="1" ht="30">
      <c r="A55" s="86" t="s">
        <v>52</v>
      </c>
      <c r="B55" s="87">
        <v>2052.25</v>
      </c>
      <c r="C55" s="88">
        <v>151000780</v>
      </c>
      <c r="D55" s="89">
        <v>45764</v>
      </c>
      <c r="E55" s="165">
        <v>4971</v>
      </c>
      <c r="F55" s="166">
        <v>3472</v>
      </c>
    </row>
    <row r="56" spans="1:6" s="90" customFormat="1" ht="15.75">
      <c r="A56" s="86" t="s">
        <v>57</v>
      </c>
      <c r="B56" s="87">
        <v>1899.05</v>
      </c>
      <c r="C56" s="88">
        <v>151000780</v>
      </c>
      <c r="D56" s="89">
        <v>45764</v>
      </c>
      <c r="E56" s="165">
        <v>4009</v>
      </c>
      <c r="F56" s="166">
        <v>2825</v>
      </c>
    </row>
    <row r="57" spans="1:6" s="90" customFormat="1" ht="30">
      <c r="A57" s="86" t="s">
        <v>54</v>
      </c>
      <c r="B57" s="87">
        <v>2306.19</v>
      </c>
      <c r="C57" s="88">
        <v>162004096</v>
      </c>
      <c r="D57" s="89">
        <v>45765</v>
      </c>
      <c r="E57" s="165">
        <v>3728</v>
      </c>
      <c r="F57" s="166">
        <v>2508</v>
      </c>
    </row>
    <row r="58" spans="1:6" s="90" customFormat="1" ht="30">
      <c r="A58" s="86" t="s">
        <v>55</v>
      </c>
      <c r="B58" s="87">
        <v>1596.31</v>
      </c>
      <c r="C58" s="88">
        <v>162004096</v>
      </c>
      <c r="D58" s="89">
        <v>45765</v>
      </c>
      <c r="E58" s="165">
        <v>3918</v>
      </c>
      <c r="F58" s="166">
        <v>3175</v>
      </c>
    </row>
    <row r="59" spans="1:6" s="90" customFormat="1" ht="15.75">
      <c r="A59" s="86" t="s">
        <v>69</v>
      </c>
      <c r="B59" s="87">
        <v>3933.05</v>
      </c>
      <c r="C59" s="88">
        <v>151000181</v>
      </c>
      <c r="D59" s="89">
        <v>45766</v>
      </c>
      <c r="E59" s="167">
        <v>3550</v>
      </c>
      <c r="F59" s="166">
        <v>3447</v>
      </c>
    </row>
    <row r="60" spans="1:6" s="90" customFormat="1" ht="30">
      <c r="A60" s="86" t="s">
        <v>54</v>
      </c>
      <c r="B60" s="87">
        <v>2405.9899999999998</v>
      </c>
      <c r="C60" s="88">
        <v>162004100</v>
      </c>
      <c r="D60" s="89">
        <v>45766</v>
      </c>
      <c r="E60" s="165">
        <v>3722</v>
      </c>
      <c r="F60" s="166">
        <v>3014</v>
      </c>
    </row>
    <row r="61" spans="1:6" s="90" customFormat="1" ht="30">
      <c r="A61" s="86" t="s">
        <v>55</v>
      </c>
      <c r="B61" s="87">
        <v>1611.06</v>
      </c>
      <c r="C61" s="88">
        <v>162004100</v>
      </c>
      <c r="D61" s="89">
        <v>45766</v>
      </c>
      <c r="E61" s="165">
        <v>4024</v>
      </c>
      <c r="F61" s="166">
        <v>2643</v>
      </c>
    </row>
    <row r="62" spans="1:6" s="90" customFormat="1" ht="15.75">
      <c r="A62" s="86" t="s">
        <v>81</v>
      </c>
      <c r="B62" s="87">
        <v>69.59</v>
      </c>
      <c r="C62" s="88">
        <v>151000444</v>
      </c>
      <c r="D62" s="89">
        <v>45766</v>
      </c>
      <c r="E62" s="213">
        <v>4923.48256371974</v>
      </c>
      <c r="F62" s="168">
        <v>3899.7731414988243</v>
      </c>
    </row>
    <row r="63" spans="1:6" s="90" customFormat="1" ht="15.75">
      <c r="A63" s="86" t="s">
        <v>83</v>
      </c>
      <c r="B63" s="87">
        <v>205.05</v>
      </c>
      <c r="C63" s="88">
        <v>151000444</v>
      </c>
      <c r="D63" s="89">
        <v>45766</v>
      </c>
      <c r="E63" s="213">
        <v>4317.4124521886952</v>
      </c>
      <c r="F63" s="168">
        <v>3758.9363029682704</v>
      </c>
    </row>
    <row r="64" spans="1:6" s="90" customFormat="1" ht="15.75">
      <c r="A64" s="86" t="s">
        <v>80</v>
      </c>
      <c r="B64" s="87">
        <v>2255.06</v>
      </c>
      <c r="C64" s="88">
        <v>151000444</v>
      </c>
      <c r="D64" s="89">
        <v>45766</v>
      </c>
      <c r="E64" s="213">
        <v>4045.509263157895</v>
      </c>
      <c r="F64" s="168">
        <v>3218.9162079510706</v>
      </c>
    </row>
    <row r="65" spans="1:6" s="90" customFormat="1" ht="15.75">
      <c r="A65" s="86" t="s">
        <v>82</v>
      </c>
      <c r="B65" s="87">
        <v>1492.15</v>
      </c>
      <c r="C65" s="88">
        <v>151000444</v>
      </c>
      <c r="D65" s="89">
        <v>45766</v>
      </c>
      <c r="E65" s="213">
        <v>4020.2630861218927</v>
      </c>
      <c r="F65" s="168">
        <v>3188.1253126922284</v>
      </c>
    </row>
    <row r="66" spans="1:6" s="90" customFormat="1" ht="30">
      <c r="A66" s="86" t="s">
        <v>52</v>
      </c>
      <c r="B66" s="87">
        <v>2008.68</v>
      </c>
      <c r="C66" s="88">
        <v>161010239</v>
      </c>
      <c r="D66" s="89">
        <v>45767</v>
      </c>
      <c r="E66" s="165">
        <v>4054</v>
      </c>
      <c r="F66" s="168">
        <v>3501.2682327935227</v>
      </c>
    </row>
    <row r="67" spans="1:6" s="90" customFormat="1" ht="15.75">
      <c r="A67" s="86" t="s">
        <v>57</v>
      </c>
      <c r="B67" s="87">
        <v>1949.62</v>
      </c>
      <c r="C67" s="88">
        <v>161010239</v>
      </c>
      <c r="D67" s="89">
        <v>45767</v>
      </c>
      <c r="E67" s="165">
        <v>4034</v>
      </c>
      <c r="F67" s="168">
        <v>3160.1458062929182</v>
      </c>
    </row>
    <row r="68" spans="1:6" s="90" customFormat="1" ht="15.75">
      <c r="A68" s="86" t="s">
        <v>59</v>
      </c>
      <c r="B68" s="87">
        <v>4097.75</v>
      </c>
      <c r="C68" s="88">
        <v>151001253</v>
      </c>
      <c r="D68" s="89">
        <v>45767</v>
      </c>
      <c r="E68" s="167">
        <v>3550</v>
      </c>
      <c r="F68" s="168">
        <v>2213.7650237150128</v>
      </c>
    </row>
    <row r="69" spans="1:6" s="90" customFormat="1" ht="30">
      <c r="A69" s="86" t="s">
        <v>54</v>
      </c>
      <c r="B69" s="87">
        <v>2890.5</v>
      </c>
      <c r="C69" s="88">
        <v>162004104</v>
      </c>
      <c r="D69" s="89" t="s">
        <v>93</v>
      </c>
      <c r="E69" s="165">
        <v>3730</v>
      </c>
      <c r="F69" s="168">
        <v>2829.7713914924298</v>
      </c>
    </row>
    <row r="70" spans="1:6" s="90" customFormat="1" ht="30">
      <c r="A70" s="86" t="s">
        <v>55</v>
      </c>
      <c r="B70" s="87">
        <v>917.5</v>
      </c>
      <c r="C70" s="88">
        <v>162004104</v>
      </c>
      <c r="D70" s="89" t="s">
        <v>93</v>
      </c>
      <c r="E70" s="165">
        <v>3879</v>
      </c>
      <c r="F70" s="168">
        <v>2648.2901001840119</v>
      </c>
    </row>
    <row r="71" spans="1:6" s="90" customFormat="1" ht="30">
      <c r="A71" s="86" t="s">
        <v>52</v>
      </c>
      <c r="B71" s="87">
        <v>2761.83</v>
      </c>
      <c r="C71" s="88">
        <v>161010240</v>
      </c>
      <c r="D71" s="89" t="s">
        <v>93</v>
      </c>
      <c r="E71" s="167">
        <v>3850</v>
      </c>
      <c r="F71" s="168">
        <v>3088.5278197775283</v>
      </c>
    </row>
    <row r="72" spans="1:6" s="90" customFormat="1" ht="15.75">
      <c r="A72" s="86" t="s">
        <v>57</v>
      </c>
      <c r="B72" s="87">
        <v>1275.32</v>
      </c>
      <c r="C72" s="88">
        <v>161010240</v>
      </c>
      <c r="D72" s="89" t="s">
        <v>93</v>
      </c>
      <c r="E72" s="167">
        <v>3550</v>
      </c>
      <c r="F72" s="168">
        <v>3046.7396808814524</v>
      </c>
    </row>
    <row r="73" spans="1:6" s="90" customFormat="1" ht="30">
      <c r="A73" s="86" t="s">
        <v>55</v>
      </c>
      <c r="B73" s="87">
        <v>2237.34</v>
      </c>
      <c r="C73" s="88">
        <v>162004105</v>
      </c>
      <c r="D73" s="89" t="s">
        <v>93</v>
      </c>
      <c r="E73" s="167">
        <v>3550</v>
      </c>
      <c r="F73" s="168">
        <v>3006.0974884863376</v>
      </c>
    </row>
    <row r="74" spans="1:6" s="90" customFormat="1" ht="15.75">
      <c r="A74" s="86" t="s">
        <v>92</v>
      </c>
      <c r="B74" s="87">
        <v>1604.06</v>
      </c>
      <c r="C74" s="88">
        <v>162004105</v>
      </c>
      <c r="D74" s="89" t="s">
        <v>93</v>
      </c>
      <c r="E74" s="167">
        <v>3550</v>
      </c>
      <c r="F74" s="168">
        <v>3303.464625114761</v>
      </c>
    </row>
    <row r="75" spans="1:6" s="90" customFormat="1" ht="15.75">
      <c r="A75" s="86" t="s">
        <v>81</v>
      </c>
      <c r="B75" s="87">
        <v>488.95</v>
      </c>
      <c r="C75" s="88">
        <v>151000445</v>
      </c>
      <c r="D75" s="89" t="s">
        <v>94</v>
      </c>
      <c r="E75" s="165">
        <v>4923</v>
      </c>
      <c r="F75" s="168">
        <v>3838.8827059068221</v>
      </c>
    </row>
    <row r="76" spans="1:6" s="90" customFormat="1" ht="15.75">
      <c r="A76" s="86" t="s">
        <v>80</v>
      </c>
      <c r="B76" s="87">
        <v>1423.68</v>
      </c>
      <c r="C76" s="88">
        <v>151000445</v>
      </c>
      <c r="D76" s="89" t="s">
        <v>94</v>
      </c>
      <c r="E76" s="165">
        <v>4011</v>
      </c>
      <c r="F76" s="168">
        <v>3488.3490821917808</v>
      </c>
    </row>
    <row r="77" spans="1:6" s="90" customFormat="1" ht="15.75">
      <c r="A77" s="86" t="s">
        <v>82</v>
      </c>
      <c r="B77" s="87">
        <v>1378.52</v>
      </c>
      <c r="C77" s="88">
        <v>151000445</v>
      </c>
      <c r="D77" s="89" t="s">
        <v>94</v>
      </c>
      <c r="E77" s="165">
        <v>4332</v>
      </c>
      <c r="F77" s="168">
        <v>3476.3772713210269</v>
      </c>
    </row>
    <row r="78" spans="1:6" s="90" customFormat="1" ht="15.75">
      <c r="A78" s="86" t="s">
        <v>83</v>
      </c>
      <c r="B78" s="87">
        <v>769.6</v>
      </c>
      <c r="C78" s="88">
        <v>151000445</v>
      </c>
      <c r="D78" s="89" t="s">
        <v>94</v>
      </c>
      <c r="E78" s="165">
        <v>4343</v>
      </c>
      <c r="F78" s="168">
        <v>3618.0040111145418</v>
      </c>
    </row>
    <row r="79" spans="1:6" s="90" customFormat="1" ht="15.75">
      <c r="A79" s="86" t="s">
        <v>80</v>
      </c>
      <c r="B79" s="87">
        <v>3048.53</v>
      </c>
      <c r="C79" s="88">
        <v>161002589</v>
      </c>
      <c r="D79" s="89" t="s">
        <v>78</v>
      </c>
      <c r="E79" s="167">
        <v>3850</v>
      </c>
      <c r="F79" s="168">
        <v>2913.8847143746111</v>
      </c>
    </row>
    <row r="80" spans="1:6" s="90" customFormat="1" ht="15.75">
      <c r="A80" s="86" t="s">
        <v>82</v>
      </c>
      <c r="B80" s="87">
        <v>998.22</v>
      </c>
      <c r="C80" s="88">
        <v>161002589</v>
      </c>
      <c r="D80" s="89" t="s">
        <v>78</v>
      </c>
      <c r="E80" s="167">
        <v>3850</v>
      </c>
      <c r="F80" s="168">
        <v>3573.1650120182344</v>
      </c>
    </row>
    <row r="81" spans="1:6" s="90" customFormat="1" ht="30">
      <c r="A81" s="86" t="s">
        <v>52</v>
      </c>
      <c r="B81" s="87">
        <v>3314.22</v>
      </c>
      <c r="C81" s="88">
        <v>151000782</v>
      </c>
      <c r="D81" s="89" t="s">
        <v>95</v>
      </c>
      <c r="E81" s="167">
        <v>3850</v>
      </c>
      <c r="F81" s="168">
        <v>3285.5245986002469</v>
      </c>
    </row>
    <row r="82" spans="1:6" s="90" customFormat="1" ht="15.75">
      <c r="A82" s="86" t="s">
        <v>57</v>
      </c>
      <c r="B82" s="87">
        <v>690.08</v>
      </c>
      <c r="C82" s="88">
        <v>151000782</v>
      </c>
      <c r="D82" s="89" t="s">
        <v>95</v>
      </c>
      <c r="E82" s="167">
        <v>3850</v>
      </c>
      <c r="F82" s="168">
        <v>2886.6902934815871</v>
      </c>
    </row>
    <row r="83" spans="1:6" s="90" customFormat="1" ht="30">
      <c r="A83" s="86" t="s">
        <v>54</v>
      </c>
      <c r="B83" s="87">
        <v>1940.78</v>
      </c>
      <c r="C83" s="88">
        <v>162004113</v>
      </c>
      <c r="D83" s="89" t="s">
        <v>96</v>
      </c>
      <c r="E83" s="167">
        <v>3850</v>
      </c>
      <c r="F83" s="168">
        <v>2911.8499343625394</v>
      </c>
    </row>
    <row r="84" spans="1:6" s="90" customFormat="1" ht="30">
      <c r="A84" s="86" t="s">
        <v>55</v>
      </c>
      <c r="B84" s="87">
        <v>1866.07</v>
      </c>
      <c r="C84" s="88">
        <v>162004113</v>
      </c>
      <c r="D84" s="89" t="s">
        <v>96</v>
      </c>
      <c r="E84" s="167">
        <v>4150</v>
      </c>
      <c r="F84" s="168">
        <v>2781.7486485436893</v>
      </c>
    </row>
    <row r="85" spans="1:6" s="90" customFormat="1" ht="15.75">
      <c r="A85" s="86" t="s">
        <v>69</v>
      </c>
      <c r="B85" s="87">
        <v>2828.56</v>
      </c>
      <c r="C85" s="88">
        <v>151000182</v>
      </c>
      <c r="D85" s="89" t="s">
        <v>96</v>
      </c>
      <c r="E85" s="167">
        <v>3150</v>
      </c>
      <c r="F85" s="168">
        <v>2639.2155973509934</v>
      </c>
    </row>
    <row r="86" spans="1:6" s="90" customFormat="1" ht="15.75">
      <c r="A86" s="86" t="s">
        <v>91</v>
      </c>
      <c r="B86" s="87">
        <v>1262.3900000000001</v>
      </c>
      <c r="C86" s="88">
        <v>151000182</v>
      </c>
      <c r="D86" s="89" t="s">
        <v>96</v>
      </c>
      <c r="E86" s="167">
        <v>4150</v>
      </c>
      <c r="F86" s="168">
        <v>2773.6826456692911</v>
      </c>
    </row>
    <row r="87" spans="1:6" s="90" customFormat="1" ht="30">
      <c r="A87" s="86" t="s">
        <v>52</v>
      </c>
      <c r="B87" s="87">
        <v>2712.64</v>
      </c>
      <c r="C87" s="88">
        <v>151000784</v>
      </c>
      <c r="D87" s="89">
        <v>45772</v>
      </c>
      <c r="E87" s="167">
        <v>4050</v>
      </c>
      <c r="F87" s="168">
        <v>3654.6279710144931</v>
      </c>
    </row>
    <row r="88" spans="1:6" s="90" customFormat="1" ht="15.75">
      <c r="A88" s="86" t="s">
        <v>57</v>
      </c>
      <c r="B88" s="87">
        <v>1217.76</v>
      </c>
      <c r="C88" s="88">
        <v>151000784</v>
      </c>
      <c r="D88" s="89">
        <v>45772</v>
      </c>
      <c r="E88" s="167">
        <v>3550</v>
      </c>
      <c r="F88" s="168">
        <v>2955.1869351005485</v>
      </c>
    </row>
    <row r="89" spans="1:6" s="90" customFormat="1" ht="15.75">
      <c r="A89" s="86" t="s">
        <v>66</v>
      </c>
      <c r="B89" s="87">
        <v>3261.77</v>
      </c>
      <c r="C89" s="88">
        <v>161002552</v>
      </c>
      <c r="D89" s="89">
        <v>45772</v>
      </c>
      <c r="E89" s="167">
        <v>3550</v>
      </c>
      <c r="F89" s="168">
        <v>3262.3345787051239</v>
      </c>
    </row>
    <row r="90" spans="1:6" s="90" customFormat="1" ht="15.75">
      <c r="A90" s="86" t="s">
        <v>56</v>
      </c>
      <c r="B90" s="87">
        <v>684.53</v>
      </c>
      <c r="C90" s="88">
        <v>161002552</v>
      </c>
      <c r="D90" s="89">
        <v>45772</v>
      </c>
      <c r="E90" s="167">
        <v>4050</v>
      </c>
      <c r="F90" s="168">
        <v>3415.5147725542643</v>
      </c>
    </row>
    <row r="91" spans="1:6" s="90" customFormat="1" ht="15.75">
      <c r="A91" s="86" t="s">
        <v>82</v>
      </c>
      <c r="B91" s="87">
        <v>1161.75</v>
      </c>
      <c r="C91" s="88">
        <v>161002591</v>
      </c>
      <c r="D91" s="89">
        <v>45772</v>
      </c>
      <c r="E91" s="167">
        <v>3850</v>
      </c>
      <c r="F91" s="168">
        <v>3660.0125500358495</v>
      </c>
    </row>
    <row r="92" spans="1:6" s="90" customFormat="1" ht="15.75">
      <c r="A92" s="86" t="s">
        <v>80</v>
      </c>
      <c r="B92" s="87">
        <v>2888.65</v>
      </c>
      <c r="C92" s="88">
        <v>161002591</v>
      </c>
      <c r="D92" s="89">
        <v>45772</v>
      </c>
      <c r="E92" s="167">
        <v>3850</v>
      </c>
      <c r="F92" s="168">
        <v>3391.0583974161796</v>
      </c>
    </row>
    <row r="93" spans="1:6" s="90" customFormat="1" ht="15.75">
      <c r="A93" s="86" t="s">
        <v>59</v>
      </c>
      <c r="B93" s="87">
        <v>4061.55</v>
      </c>
      <c r="C93" s="88">
        <v>161016352</v>
      </c>
      <c r="D93" s="89" t="s">
        <v>97</v>
      </c>
      <c r="E93" s="167">
        <v>3550</v>
      </c>
      <c r="F93" s="168">
        <v>2628.8329155890442</v>
      </c>
    </row>
    <row r="94" spans="1:6" s="90" customFormat="1" ht="30">
      <c r="A94" s="86" t="s">
        <v>52</v>
      </c>
      <c r="B94" s="87">
        <v>3772.05</v>
      </c>
      <c r="C94" s="88">
        <v>151000785</v>
      </c>
      <c r="D94" s="89" t="s">
        <v>98</v>
      </c>
      <c r="E94" s="167">
        <v>3750</v>
      </c>
      <c r="F94" s="168">
        <v>2906.9601904761907</v>
      </c>
    </row>
    <row r="95" spans="1:6" s="90" customFormat="1" ht="30">
      <c r="A95" s="86" t="s">
        <v>52</v>
      </c>
      <c r="B95" s="87">
        <v>3947.55</v>
      </c>
      <c r="C95" s="88">
        <v>151000786</v>
      </c>
      <c r="D95" s="89" t="s">
        <v>99</v>
      </c>
      <c r="E95" s="167">
        <v>3750</v>
      </c>
      <c r="F95" s="168">
        <v>2949.2934950556246</v>
      </c>
    </row>
    <row r="96" spans="1:6" s="90" customFormat="1" ht="15.75">
      <c r="A96" s="86" t="s">
        <v>66</v>
      </c>
      <c r="B96" s="87">
        <v>3266.14</v>
      </c>
      <c r="C96" s="88">
        <v>161002552</v>
      </c>
      <c r="D96" s="89" t="s">
        <v>79</v>
      </c>
      <c r="E96" s="167">
        <v>3550</v>
      </c>
      <c r="F96" s="168">
        <v>2814.6541990811638</v>
      </c>
    </row>
    <row r="97" spans="1:6" s="90" customFormat="1" ht="15.75">
      <c r="A97" s="86" t="s">
        <v>56</v>
      </c>
      <c r="B97" s="87">
        <v>683.56</v>
      </c>
      <c r="C97" s="88">
        <v>161002552</v>
      </c>
      <c r="D97" s="89" t="s">
        <v>79</v>
      </c>
      <c r="E97" s="167">
        <v>4050</v>
      </c>
      <c r="F97" s="168">
        <v>3437.5608733892409</v>
      </c>
    </row>
    <row r="98" spans="1:6" s="90" customFormat="1" ht="15.75">
      <c r="A98" s="86" t="s">
        <v>69</v>
      </c>
      <c r="B98" s="87">
        <v>3180.51</v>
      </c>
      <c r="C98" s="88">
        <v>151000183</v>
      </c>
      <c r="D98" s="89" t="s">
        <v>98</v>
      </c>
      <c r="E98" s="167">
        <v>3550</v>
      </c>
      <c r="F98" s="168">
        <v>2745.8328041738428</v>
      </c>
    </row>
    <row r="99" spans="1:6" s="90" customFormat="1" ht="15.75">
      <c r="A99" s="86" t="s">
        <v>91</v>
      </c>
      <c r="B99" s="87">
        <v>807.19</v>
      </c>
      <c r="C99" s="88">
        <v>151000183</v>
      </c>
      <c r="D99" s="89" t="s">
        <v>98</v>
      </c>
      <c r="E99" s="167">
        <v>3550</v>
      </c>
      <c r="F99" s="168">
        <v>3180.1146482758622</v>
      </c>
    </row>
    <row r="100" spans="1:6" s="90" customFormat="1" ht="15.75">
      <c r="A100" s="86" t="s">
        <v>84</v>
      </c>
      <c r="B100" s="87">
        <v>4043.65</v>
      </c>
      <c r="C100" s="88">
        <v>162001233</v>
      </c>
      <c r="D100" s="89">
        <v>45766</v>
      </c>
      <c r="E100" s="167">
        <v>2950</v>
      </c>
      <c r="F100" s="168">
        <v>2706.9825535714285</v>
      </c>
    </row>
    <row r="101" spans="1:6" s="90" customFormat="1" ht="15.75">
      <c r="A101" s="86" t="s">
        <v>84</v>
      </c>
      <c r="B101" s="87">
        <v>1886.05</v>
      </c>
      <c r="C101" s="88">
        <v>162001247</v>
      </c>
      <c r="D101" s="89" t="s">
        <v>98</v>
      </c>
      <c r="E101" s="167">
        <v>2950</v>
      </c>
      <c r="F101" s="168">
        <v>2686.0235230330204</v>
      </c>
    </row>
    <row r="102" spans="1:6" s="90" customFormat="1" ht="15.75">
      <c r="A102" s="86" t="s">
        <v>84</v>
      </c>
      <c r="B102" s="87">
        <v>1886.05</v>
      </c>
      <c r="C102" s="88">
        <v>162001247</v>
      </c>
      <c r="D102" s="89" t="s">
        <v>98</v>
      </c>
      <c r="E102" s="167">
        <v>3210</v>
      </c>
      <c r="F102" s="168">
        <v>2457.5119811320756</v>
      </c>
    </row>
    <row r="103" spans="1:6" s="90" customFormat="1" ht="15.75">
      <c r="A103" s="86" t="s">
        <v>100</v>
      </c>
      <c r="B103" s="87">
        <v>3757</v>
      </c>
      <c r="C103" s="88">
        <v>162001248</v>
      </c>
      <c r="D103" s="89" t="s">
        <v>99</v>
      </c>
      <c r="E103" s="167">
        <v>3250</v>
      </c>
      <c r="F103" s="168">
        <v>2702.2856565656566</v>
      </c>
    </row>
    <row r="104" spans="1:6" s="90" customFormat="1" ht="15.75">
      <c r="A104" s="86" t="s">
        <v>84</v>
      </c>
      <c r="B104" s="87">
        <v>3841.2</v>
      </c>
      <c r="C104" s="88">
        <v>162001249</v>
      </c>
      <c r="D104" s="89" t="s">
        <v>99</v>
      </c>
      <c r="E104" s="167">
        <v>3250</v>
      </c>
      <c r="F104" s="168">
        <v>2753.5738254545454</v>
      </c>
    </row>
    <row r="105" spans="1:6" s="90" customFormat="1" ht="15.75">
      <c r="A105" s="86" t="s">
        <v>61</v>
      </c>
      <c r="B105" s="87">
        <v>4083.95</v>
      </c>
      <c r="C105" s="88">
        <v>462001385</v>
      </c>
      <c r="D105" s="89">
        <v>45752</v>
      </c>
      <c r="E105" s="165">
        <v>4248</v>
      </c>
      <c r="F105" s="166">
        <v>3398</v>
      </c>
    </row>
    <row r="106" spans="1:6" s="90" customFormat="1" ht="15.75">
      <c r="A106" s="86" t="s">
        <v>72</v>
      </c>
      <c r="B106" s="87">
        <v>3885.6</v>
      </c>
      <c r="C106" s="88">
        <v>162001235</v>
      </c>
      <c r="D106" s="89" t="s">
        <v>93</v>
      </c>
      <c r="E106" s="167">
        <v>2950</v>
      </c>
      <c r="F106" s="168">
        <v>2300.4393583324818</v>
      </c>
    </row>
    <row r="107" spans="1:6" s="90" customFormat="1" ht="15.75">
      <c r="A107" s="86" t="s">
        <v>71</v>
      </c>
      <c r="B107" s="87">
        <v>4012.15</v>
      </c>
      <c r="C107" s="88">
        <v>162001244</v>
      </c>
      <c r="D107" s="89" t="s">
        <v>98</v>
      </c>
      <c r="E107" s="167">
        <v>4390</v>
      </c>
      <c r="F107" s="168">
        <v>2743.2579385024005</v>
      </c>
    </row>
    <row r="108" spans="1:6" s="90" customFormat="1" ht="15.75">
      <c r="A108" s="86" t="s">
        <v>72</v>
      </c>
      <c r="B108" s="87">
        <v>4078.2</v>
      </c>
      <c r="C108" s="88">
        <v>162001250</v>
      </c>
      <c r="D108" s="89" t="s">
        <v>79</v>
      </c>
      <c r="E108" s="167">
        <v>3150</v>
      </c>
      <c r="F108" s="168">
        <v>2118.8949667508841</v>
      </c>
    </row>
    <row r="109" spans="1:6" s="90" customFormat="1" ht="15.75">
      <c r="A109" s="86" t="s">
        <v>62</v>
      </c>
      <c r="B109" s="87">
        <v>4034.9</v>
      </c>
      <c r="C109" s="88">
        <v>461000349</v>
      </c>
      <c r="D109" s="89">
        <v>45746</v>
      </c>
      <c r="E109" s="167">
        <v>3850</v>
      </c>
      <c r="F109" s="166">
        <v>3330</v>
      </c>
    </row>
    <row r="110" spans="1:6" s="90" customFormat="1" ht="15.75">
      <c r="A110" s="86" t="s">
        <v>62</v>
      </c>
      <c r="B110" s="87">
        <v>3812.95</v>
      </c>
      <c r="C110" s="88">
        <v>461000351</v>
      </c>
      <c r="D110" s="89">
        <v>45747</v>
      </c>
      <c r="E110" s="167">
        <v>3710</v>
      </c>
      <c r="F110" s="166">
        <v>3359</v>
      </c>
    </row>
    <row r="111" spans="1:6" s="90" customFormat="1" ht="15.75">
      <c r="A111" s="86" t="s">
        <v>62</v>
      </c>
      <c r="B111" s="87">
        <v>3960</v>
      </c>
      <c r="C111" s="88">
        <v>451000313</v>
      </c>
      <c r="D111" s="89">
        <v>45750</v>
      </c>
      <c r="E111" s="167">
        <v>3800</v>
      </c>
      <c r="F111" s="166">
        <v>3456</v>
      </c>
    </row>
    <row r="112" spans="1:6" s="90" customFormat="1" ht="15.75">
      <c r="A112" s="86" t="s">
        <v>62</v>
      </c>
      <c r="B112" s="87">
        <v>4010.7</v>
      </c>
      <c r="C112" s="88">
        <v>461000352</v>
      </c>
      <c r="D112" s="89">
        <v>45747</v>
      </c>
      <c r="E112" s="167">
        <v>3800</v>
      </c>
      <c r="F112" s="166">
        <v>3481</v>
      </c>
    </row>
    <row r="113" spans="1:11" s="90" customFormat="1" ht="15.75">
      <c r="A113" s="86" t="s">
        <v>62</v>
      </c>
      <c r="B113" s="87">
        <v>4016.2</v>
      </c>
      <c r="C113" s="88">
        <v>441000006</v>
      </c>
      <c r="D113" s="89" t="s">
        <v>94</v>
      </c>
      <c r="E113" s="167">
        <v>3710</v>
      </c>
      <c r="F113" s="168">
        <v>2876.8326530612248</v>
      </c>
    </row>
    <row r="114" spans="1:11" s="90" customFormat="1" ht="15.75">
      <c r="A114" s="86" t="s">
        <v>62</v>
      </c>
      <c r="B114" s="87">
        <v>3688.9</v>
      </c>
      <c r="C114" s="88">
        <v>461000363</v>
      </c>
      <c r="D114" s="89" t="s">
        <v>99</v>
      </c>
      <c r="E114" s="167">
        <v>3800</v>
      </c>
      <c r="F114" s="168">
        <v>2970.1581859849257</v>
      </c>
    </row>
    <row r="115" spans="1:11" s="90" customFormat="1" ht="15.75">
      <c r="A115" s="86" t="s">
        <v>62</v>
      </c>
      <c r="B115" s="87">
        <v>3999.25</v>
      </c>
      <c r="C115" s="88">
        <v>451000317</v>
      </c>
      <c r="D115" s="89" t="s">
        <v>95</v>
      </c>
      <c r="E115" s="167">
        <v>3710</v>
      </c>
      <c r="F115" s="168">
        <v>2942.1570570876161</v>
      </c>
      <c r="G115" s="91"/>
      <c r="H115" s="91"/>
      <c r="I115" s="91"/>
      <c r="J115" s="91"/>
      <c r="K115" s="91"/>
    </row>
    <row r="116" spans="1:11" ht="23.25" customHeight="1">
      <c r="A116" s="57"/>
      <c r="B116" s="58">
        <f>SUM(B4:B115)</f>
        <v>264579.15000000002</v>
      </c>
      <c r="C116" s="57"/>
      <c r="D116" s="57"/>
      <c r="E116" s="58">
        <f>SUMPRODUCT(E4:E115,$B4:$B115)/$B116</f>
        <v>3945.0205144958099</v>
      </c>
      <c r="F116" s="58">
        <f>SUMPRODUCT(F4:F115,$B4:$B115)/$B116</f>
        <v>3176.9531525518992</v>
      </c>
      <c r="G116" s="94"/>
      <c r="K116" s="59"/>
    </row>
    <row r="117" spans="1:11">
      <c r="B117" s="94"/>
    </row>
    <row r="118" spans="1:11" s="1" customFormat="1">
      <c r="A118" s="9" t="s">
        <v>108</v>
      </c>
    </row>
    <row r="119" spans="1:11" s="131" customFormat="1">
      <c r="A119" s="207" t="s">
        <v>107</v>
      </c>
    </row>
    <row r="120" spans="1:11" s="131" customFormat="1">
      <c r="A120" s="207" t="s">
        <v>109</v>
      </c>
    </row>
    <row r="121" spans="1:11" s="1" customFormat="1">
      <c r="A121" s="207" t="s">
        <v>110</v>
      </c>
    </row>
    <row r="122" spans="1:11" s="1" customFormat="1">
      <c r="A122" s="207" t="s">
        <v>102</v>
      </c>
    </row>
    <row r="123" spans="1:11" s="124" customFormat="1">
      <c r="A123" s="244"/>
      <c r="B123" s="244"/>
      <c r="C123" s="244"/>
      <c r="D123" s="244"/>
      <c r="E123" s="244"/>
      <c r="F123" s="244"/>
    </row>
    <row r="124" spans="1:11" s="1" customFormat="1">
      <c r="A124" s="92"/>
      <c r="H124" s="1">
        <f>109-48</f>
        <v>61</v>
      </c>
    </row>
    <row r="125" spans="1:11" s="1" customFormat="1">
      <c r="A125" s="92"/>
    </row>
    <row r="128" spans="1:11">
      <c r="E128" s="3">
        <f>65-17</f>
        <v>48</v>
      </c>
    </row>
    <row r="135" spans="3:4">
      <c r="C135" s="3">
        <f>10-48</f>
        <v>-38</v>
      </c>
      <c r="D135" s="3">
        <f>10-48</f>
        <v>-38</v>
      </c>
    </row>
  </sheetData>
  <mergeCells count="2">
    <mergeCell ref="A1:F1"/>
    <mergeCell ref="A123:F123"/>
  </mergeCells>
  <pageMargins left="0.43307086614173229" right="0.23622047244094491" top="0.74803149606299213" bottom="0.74803149606299213" header="0.31496062992125984" footer="0.31496062992125984"/>
  <pageSetup paperSize="268" scale="35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210 CD(M)</vt:lpstr>
      <vt:lpstr>210 GCV </vt:lpstr>
      <vt:lpstr>660 CD (2)</vt:lpstr>
      <vt:lpstr>660 GCV DETAILS</vt:lpstr>
      <vt:lpstr>'210 CD(M)'!Print_Area</vt:lpstr>
      <vt:lpstr>'660 CD (2)'!Print_Area</vt:lpstr>
      <vt:lpstr>'660 GCV DETAILS'!Print_Area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MANISHA BODADE</dc:creator>
  <cp:lastModifiedBy>Bhusawal47</cp:lastModifiedBy>
  <cp:revision/>
  <cp:lastPrinted>2025-05-09T03:59:45Z</cp:lastPrinted>
  <dcterms:created xsi:type="dcterms:W3CDTF">2006-09-16T00:00:00Z</dcterms:created>
  <dcterms:modified xsi:type="dcterms:W3CDTF">2025-12-23T11:19:06Z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DF25E0243B79489CA7B2F4AD9065D6C7_12</vt:lpwstr>
  </property>
  <property fmtid="{D5CDD505-2E9C-101B-9397-08002B2CF9AE}" pid="3" name="KSOProductBuildVer">
    <vt:lpwstr>1033-12.2.0.13085</vt:lpwstr>
  </property>
</Properties>
</file>