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I:\File 08  ( Capital cost - New Units )\File 08L  ( Bhusawal # 660 MW )\Final Tariff - Bhusaval Unit6 660 MW - Petition\Data Gaps\Annexures\DG-32,33,34,35\RCD Data\01.Feb-25\01.Feb-25\"/>
    </mc:Choice>
  </mc:AlternateContent>
  <xr:revisionPtr revIDLastSave="0" documentId="13_ncr:1_{FC85B43A-C382-4BB2-B9AA-A42904D02FFB}" xr6:coauthVersionLast="47" xr6:coauthVersionMax="47" xr10:uidLastSave="{00000000-0000-0000-0000-000000000000}"/>
  <bookViews>
    <workbookView xWindow="-108" yWindow="-108" windowWidth="23256" windowHeight="12456" tabRatio="823" activeTab="1" xr2:uid="{00000000-000D-0000-FFFF-FFFF00000000}"/>
  </bookViews>
  <sheets>
    <sheet name="Coal details 660" sheetId="149" r:id="rId1"/>
    <sheet name="GCV  DETAILS 660" sheetId="150" r:id="rId2"/>
  </sheets>
  <definedNames>
    <definedName name="_xlnm._FilterDatabase" localSheetId="1" hidden="1">'GCV  DETAILS 660'!$F$1:$F$39</definedName>
    <definedName name="_xlnm.Print_Area" localSheetId="0">'Coal details 660'!$B$5:$S$30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0" i="150" l="1"/>
  <c r="F40" i="150"/>
  <c r="C40" i="150"/>
  <c r="G36" i="150"/>
  <c r="C36" i="150"/>
  <c r="F36" i="150"/>
  <c r="E23" i="149"/>
  <c r="E22" i="149"/>
  <c r="J22" i="149" s="1"/>
  <c r="J14" i="149"/>
  <c r="E14" i="149"/>
  <c r="J13" i="149"/>
  <c r="N13" i="149" s="1"/>
  <c r="N14" i="149" s="1"/>
  <c r="G13" i="149"/>
  <c r="G14" i="149" s="1"/>
  <c r="F13" i="149"/>
  <c r="F14" i="149" s="1"/>
  <c r="E13" i="149"/>
  <c r="H13" i="149" s="1"/>
  <c r="H14" i="149" s="1"/>
  <c r="O12" i="149"/>
  <c r="Q12" i="149" s="1"/>
  <c r="G21" i="149" s="1"/>
  <c r="O10" i="149"/>
  <c r="P10" i="149" s="1"/>
  <c r="O6" i="149"/>
  <c r="N6" i="149"/>
  <c r="N3" i="149" s="1"/>
  <c r="M5" i="149"/>
  <c r="K13" i="149" l="1"/>
  <c r="K14" i="149" s="1"/>
  <c r="J23" i="149"/>
  <c r="M13" i="149"/>
  <c r="M14" i="149" s="1"/>
  <c r="L13" i="149"/>
  <c r="L14" i="149" s="1"/>
  <c r="P12" i="149"/>
  <c r="F21" i="149" s="1"/>
  <c r="F19" i="149"/>
  <c r="R10" i="149"/>
  <c r="S12" i="149"/>
  <c r="I21" i="149" s="1"/>
  <c r="K21" i="149" s="1"/>
  <c r="Q10" i="149"/>
  <c r="R12" i="149"/>
  <c r="H21" i="149" s="1"/>
  <c r="I13" i="149"/>
  <c r="I14" i="149" s="1"/>
  <c r="O13" i="149"/>
  <c r="P13" i="149" s="1"/>
  <c r="O14" i="149"/>
  <c r="P14" i="149" s="1"/>
  <c r="S10" i="149"/>
  <c r="F22" i="149" l="1"/>
  <c r="F23" i="149" s="1"/>
  <c r="G19" i="149"/>
  <c r="Q13" i="149"/>
  <c r="Q14" i="149" s="1"/>
  <c r="H19" i="149"/>
  <c r="H22" i="149" s="1"/>
  <c r="H23" i="149" s="1"/>
  <c r="R13" i="149"/>
  <c r="R14" i="149" s="1"/>
  <c r="S13" i="149"/>
  <c r="S14" i="149" s="1"/>
  <c r="I19" i="149"/>
  <c r="I22" i="149" s="1"/>
  <c r="I23" i="149" s="1"/>
  <c r="N23" i="149" l="1"/>
  <c r="J25" i="149"/>
  <c r="O19" i="149"/>
  <c r="G22" i="149"/>
  <c r="G23" i="149" s="1"/>
  <c r="K19" i="149"/>
  <c r="K22" i="149" s="1"/>
  <c r="K23" i="149" s="1"/>
  <c r="L23" i="149" s="1"/>
  <c r="M23" i="149" l="1"/>
</calcChain>
</file>

<file path=xl/sharedStrings.xml><?xml version="1.0" encoding="utf-8"?>
<sst xmlns="http://schemas.openxmlformats.org/spreadsheetml/2006/main" count="150" uniqueCount="80">
  <si>
    <t xml:space="preserve">Name </t>
  </si>
  <si>
    <t>Instructions for filling the format</t>
  </si>
  <si>
    <t>Enter 1st day of reporting month  ===&gt;</t>
  </si>
  <si>
    <t>FAC-II</t>
  </si>
  <si>
    <t>Year</t>
  </si>
  <si>
    <t>Days</t>
  </si>
  <si>
    <t>1) Only red figures to be filled</t>
  </si>
  <si>
    <t>2) Figures of CV in table A &amp; B - CIMFR results. If not available, plant lab results</t>
  </si>
  <si>
    <t>Month</t>
  </si>
  <si>
    <t>3) Figures of coal details in table A &amp; B should be as reported in FAC</t>
  </si>
  <si>
    <t>A</t>
  </si>
  <si>
    <t>Coal stock and receipt  for station</t>
  </si>
  <si>
    <t xml:space="preserve">4) Format is aimed at analysis of the gap between heat available for firing as per MERC </t>
  </si>
  <si>
    <t>S.N</t>
  </si>
  <si>
    <t>Source</t>
  </si>
  <si>
    <t>Opening coal stock</t>
  </si>
  <si>
    <t>Receipt</t>
  </si>
  <si>
    <t>Opening stock + Receipt</t>
  </si>
  <si>
    <t xml:space="preserve">     regulations and heat utilised for generation considering coal firing capacity and achievable heat rate</t>
  </si>
  <si>
    <t>Qty     (MT)</t>
  </si>
  <si>
    <t>Landed cost (Rs/MT)</t>
  </si>
  <si>
    <t>As billed Eq CV (loading end) Kcal/kg</t>
  </si>
  <si>
    <t xml:space="preserve"> Eq CV (Unloading end) Kcal/kg</t>
  </si>
  <si>
    <t>ARB CV (Kcal/kg)</t>
  </si>
  <si>
    <t>Qty (MT)</t>
  </si>
  <si>
    <t xml:space="preserve">5) Gap in achievable AVF with availabe heat and actual AVF mentioned at S.N (I) in table D due to various reasons is to be furnished. Loss due to coal quality is already calaculated.Hence,need not be furnised </t>
  </si>
  <si>
    <t>Raw Coal</t>
  </si>
  <si>
    <t>6) Loss due to LD backing down /RSD/Zero schedule will not appear in format as it is already covered in MERC AVF achieved</t>
  </si>
  <si>
    <t>Wash Coal</t>
  </si>
  <si>
    <t>Imported Coal</t>
  </si>
  <si>
    <t>8) Losses booked in the format may not match with MORM reports</t>
  </si>
  <si>
    <t>Total</t>
  </si>
  <si>
    <t>B</t>
  </si>
  <si>
    <t>Coal Consumption details</t>
  </si>
  <si>
    <t>ARB CV after moisture correction (Kcal/kg)</t>
  </si>
  <si>
    <t>Bunkered CV tested at TPS (Kcal/kg)</t>
  </si>
  <si>
    <t>ARB CV allowable as per norm (Kcal/kg)</t>
  </si>
  <si>
    <t>Bunker CV allowable  as per norm (Kcal/kg)</t>
  </si>
  <si>
    <t>Add Gr slippage + M loss than allowable</t>
  </si>
  <si>
    <t>Add stack loss than allowable</t>
  </si>
  <si>
    <t>FAC-II stack loss</t>
  </si>
  <si>
    <t>Description</t>
  </si>
  <si>
    <t>Qty</t>
  </si>
  <si>
    <t>RR NO</t>
  </si>
  <si>
    <t>RR DATE / BILL DATE</t>
  </si>
  <si>
    <t>Loading End GCV (EM)</t>
  </si>
  <si>
    <t>Unloading End GCV (ARB)</t>
  </si>
  <si>
    <t>Raw Coal Opening Stock</t>
  </si>
  <si>
    <t>TRANSITION</t>
  </si>
  <si>
    <t>Umrer Ext OC Mine-Amb divrsion</t>
  </si>
  <si>
    <t>Dhuptalla (Sasti UG to OC)</t>
  </si>
  <si>
    <t>Penganga OC Mine</t>
  </si>
  <si>
    <t>New Majri UG-OC Convrsion Mine</t>
  </si>
  <si>
    <t>GOLETI CHP,BPA</t>
  </si>
  <si>
    <t>Source/ Siding</t>
  </si>
  <si>
    <t>MBCB</t>
  </si>
  <si>
    <t>GGS</t>
  </si>
  <si>
    <t>UMSG</t>
  </si>
  <si>
    <t>CGM</t>
  </si>
  <si>
    <t>MSCA</t>
  </si>
  <si>
    <t>PPDP</t>
  </si>
  <si>
    <t>CSPS</t>
  </si>
  <si>
    <t>HGIC PPDP</t>
  </si>
  <si>
    <r>
      <rPr>
        <b/>
        <u/>
        <sz val="12"/>
        <color indexed="8"/>
        <rFont val="Calibri"/>
        <family val="2"/>
      </rPr>
      <t>Name of the TPS :</t>
    </r>
    <r>
      <rPr>
        <b/>
        <sz val="12"/>
        <color indexed="8"/>
        <rFont val="Calibri"/>
        <family val="2"/>
      </rPr>
      <t xml:space="preserve"> Bhusawal Thermal Power Station </t>
    </r>
  </si>
  <si>
    <t>Makardhokra I OC Mine</t>
  </si>
  <si>
    <t>Makardhokdha III OC Mine</t>
  </si>
  <si>
    <t>Gokul OC Mine</t>
  </si>
  <si>
    <t>GOSG</t>
  </si>
  <si>
    <t>GDK 1 CSP</t>
  </si>
  <si>
    <t>`</t>
  </si>
  <si>
    <t>Ballarpur 3&amp; 4 Pits UG Mine</t>
  </si>
  <si>
    <t>26/02/2025</t>
  </si>
  <si>
    <t>KCHP LINE II</t>
  </si>
  <si>
    <t>660 MW GCV Details Feb-2025</t>
  </si>
  <si>
    <t>Stage IV</t>
  </si>
  <si>
    <t>660 MW</t>
  </si>
  <si>
    <t>Note:  Total 33 samples (Raw Coal 30 + Imp Coal 03 samples)</t>
  </si>
  <si>
    <t xml:space="preserve">At unloading end for Raw coal 30 M/s Ravi Energie Pvt Ltd. results are available. </t>
  </si>
  <si>
    <t>At loading end for raw coal 30 sample result of M/s. IGI are available.</t>
  </si>
  <si>
    <t>For 03 No of Imported Coal at Loading and Unloading end, ARB from  CCOTL  analysis results are considered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</si>
</sst>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\.mm\.yyyy;@"/>
    <numFmt numFmtId="165" formatCode="dd/mm/yyyy;@"/>
    <numFmt numFmtId="166" formatCode="#,##0.000"/>
    <numFmt numFmtId="167" formatCode="0_ "/>
    <numFmt numFmtId="168" formatCode="0.000"/>
    <numFmt numFmtId="169" formatCode="dd/mmm/yyyy"/>
  </numFmts>
  <fonts count="3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1"/>
      <color rgb="FF40404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Book Antiqua"/>
      <family val="2"/>
    </font>
    <font>
      <sz val="18"/>
      <color theme="1"/>
      <name val="Calibri"/>
      <family val="2"/>
      <scheme val="minor"/>
    </font>
    <font>
      <sz val="12"/>
      <color rgb="FFFF0000"/>
      <name val="Times New Roman"/>
      <family val="1"/>
    </font>
    <font>
      <sz val="11"/>
      <name val="Arial"/>
      <family val="2"/>
    </font>
    <font>
      <sz val="11"/>
      <color theme="1"/>
      <name val="Arial"/>
      <family val="2"/>
    </font>
    <font>
      <b/>
      <sz val="12"/>
      <color indexed="8"/>
      <name val="Calibri"/>
      <family val="2"/>
    </font>
    <font>
      <b/>
      <u/>
      <sz val="12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31">
    <xf numFmtId="0" fontId="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5" fillId="0" borderId="0"/>
    <xf numFmtId="0" fontId="27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</cellStyleXfs>
  <cellXfs count="197">
    <xf numFmtId="0" fontId="0" fillId="0" borderId="0" xfId="0"/>
    <xf numFmtId="0" fontId="9" fillId="0" borderId="1" xfId="16" applyFont="1" applyBorder="1" applyAlignment="1">
      <alignment horizontal="center" vertical="center" wrapText="1"/>
    </xf>
    <xf numFmtId="166" fontId="9" fillId="0" borderId="1" xfId="16" applyNumberFormat="1" applyFont="1" applyBorder="1" applyAlignment="1">
      <alignment horizontal="center" vertical="center" wrapText="1"/>
    </xf>
    <xf numFmtId="14" fontId="9" fillId="0" borderId="1" xfId="16" applyNumberFormat="1" applyFont="1" applyBorder="1" applyAlignment="1">
      <alignment horizontal="center" vertical="center" wrapText="1"/>
    </xf>
    <xf numFmtId="0" fontId="9" fillId="0" borderId="1" xfId="6" applyFont="1" applyBorder="1" applyAlignment="1">
      <alignment horizontal="center" vertical="center" wrapText="1"/>
    </xf>
    <xf numFmtId="0" fontId="9" fillId="0" borderId="1" xfId="12" applyFont="1" applyBorder="1" applyAlignment="1">
      <alignment horizontal="left" vertical="center" wrapText="1"/>
    </xf>
    <xf numFmtId="164" fontId="0" fillId="0" borderId="0" xfId="0" applyNumberFormat="1"/>
    <xf numFmtId="0" fontId="0" fillId="0" borderId="0" xfId="0" applyAlignment="1">
      <alignment horizontal="center"/>
    </xf>
    <xf numFmtId="0" fontId="23" fillId="0" borderId="0" xfId="7"/>
    <xf numFmtId="0" fontId="17" fillId="0" borderId="0" xfId="7" applyFont="1" applyAlignment="1">
      <alignment horizontal="center"/>
    </xf>
    <xf numFmtId="169" fontId="18" fillId="0" borderId="0" xfId="7" applyNumberFormat="1" applyFont="1" applyAlignment="1">
      <alignment horizontal="center"/>
    </xf>
    <xf numFmtId="0" fontId="19" fillId="0" borderId="0" xfId="7" applyFont="1" applyAlignment="1">
      <alignment horizontal="center"/>
    </xf>
    <xf numFmtId="0" fontId="15" fillId="5" borderId="0" xfId="7" applyFont="1" applyFill="1" applyAlignment="1">
      <alignment horizontal="center"/>
    </xf>
    <xf numFmtId="0" fontId="19" fillId="0" borderId="0" xfId="7" applyFont="1"/>
    <xf numFmtId="0" fontId="7" fillId="0" borderId="12" xfId="7" applyFont="1" applyBorder="1" applyAlignment="1">
      <alignment horizontal="center" vertical="center" wrapText="1"/>
    </xf>
    <xf numFmtId="0" fontId="7" fillId="0" borderId="15" xfId="7" applyFont="1" applyBorder="1" applyAlignment="1">
      <alignment horizontal="center" vertical="center" wrapText="1"/>
    </xf>
    <xf numFmtId="0" fontId="23" fillId="0" borderId="2" xfId="7" applyBorder="1" applyAlignment="1">
      <alignment horizontal="center"/>
    </xf>
    <xf numFmtId="0" fontId="23" fillId="0" borderId="16" xfId="7" applyBorder="1" applyAlignment="1">
      <alignment horizontal="center"/>
    </xf>
    <xf numFmtId="1" fontId="12" fillId="0" borderId="6" xfId="7" applyNumberFormat="1" applyFont="1" applyBorder="1" applyAlignment="1">
      <alignment horizontal="center" vertical="center"/>
    </xf>
    <xf numFmtId="1" fontId="12" fillId="0" borderId="1" xfId="7" applyNumberFormat="1" applyFont="1" applyBorder="1" applyAlignment="1">
      <alignment horizontal="center" vertical="center"/>
    </xf>
    <xf numFmtId="0" fontId="7" fillId="3" borderId="12" xfId="7" applyFont="1" applyFill="1" applyBorder="1" applyAlignment="1">
      <alignment horizontal="center"/>
    </xf>
    <xf numFmtId="0" fontId="7" fillId="3" borderId="13" xfId="7" applyFont="1" applyFill="1" applyBorder="1"/>
    <xf numFmtId="1" fontId="10" fillId="3" borderId="14" xfId="7" applyNumberFormat="1" applyFont="1" applyFill="1" applyBorder="1" applyAlignment="1">
      <alignment horizontal="center" vertical="center"/>
    </xf>
    <xf numFmtId="0" fontId="7" fillId="0" borderId="0" xfId="7" applyFont="1" applyAlignment="1">
      <alignment horizontal="center"/>
    </xf>
    <xf numFmtId="0" fontId="7" fillId="0" borderId="0" xfId="7" applyFont="1"/>
    <xf numFmtId="0" fontId="19" fillId="0" borderId="18" xfId="7" applyFont="1" applyBorder="1"/>
    <xf numFmtId="0" fontId="23" fillId="0" borderId="0" xfId="7" applyAlignment="1">
      <alignment horizontal="left" vertical="top" indent="1"/>
    </xf>
    <xf numFmtId="1" fontId="23" fillId="0" borderId="0" xfId="7" applyNumberFormat="1"/>
    <xf numFmtId="1" fontId="14" fillId="0" borderId="0" xfId="7" applyNumberFormat="1" applyFont="1"/>
    <xf numFmtId="0" fontId="8" fillId="0" borderId="7" xfId="7" applyFont="1" applyBorder="1" applyAlignment="1">
      <alignment horizontal="center" vertical="center"/>
    </xf>
    <xf numFmtId="17" fontId="8" fillId="0" borderId="7" xfId="7" applyNumberFormat="1" applyFont="1" applyBorder="1" applyAlignment="1">
      <alignment horizontal="center" vertical="center"/>
    </xf>
    <xf numFmtId="0" fontId="20" fillId="0" borderId="0" xfId="7" applyFont="1"/>
    <xf numFmtId="0" fontId="7" fillId="0" borderId="13" xfId="7" applyFont="1" applyBorder="1" applyAlignment="1">
      <alignment horizontal="center" vertical="center" wrapText="1"/>
    </xf>
    <xf numFmtId="0" fontId="7" fillId="0" borderId="26" xfId="7" applyFont="1" applyBorder="1" applyAlignment="1">
      <alignment horizontal="center" vertical="center" wrapText="1"/>
    </xf>
    <xf numFmtId="0" fontId="7" fillId="0" borderId="27" xfId="7" applyFont="1" applyBorder="1" applyAlignment="1">
      <alignment horizontal="center" vertical="center" wrapText="1"/>
    </xf>
    <xf numFmtId="0" fontId="7" fillId="0" borderId="28" xfId="7" applyFont="1" applyBorder="1" applyAlignment="1">
      <alignment horizontal="center" vertical="center" wrapText="1"/>
    </xf>
    <xf numFmtId="0" fontId="7" fillId="0" borderId="29" xfId="7" applyFont="1" applyBorder="1" applyAlignment="1">
      <alignment horizontal="center" vertical="center" wrapText="1"/>
    </xf>
    <xf numFmtId="1" fontId="23" fillId="0" borderId="3" xfId="7" applyNumberFormat="1" applyBorder="1" applyAlignment="1">
      <alignment horizontal="center" vertical="center"/>
    </xf>
    <xf numFmtId="1" fontId="7" fillId="0" borderId="0" xfId="7" applyNumberFormat="1" applyFont="1" applyAlignment="1">
      <alignment horizontal="center" vertical="center"/>
    </xf>
    <xf numFmtId="0" fontId="21" fillId="0" borderId="0" xfId="7" applyFont="1"/>
    <xf numFmtId="1" fontId="23" fillId="0" borderId="4" xfId="7" applyNumberFormat="1" applyBorder="1" applyAlignment="1">
      <alignment horizontal="center" vertical="center"/>
    </xf>
    <xf numFmtId="1" fontId="7" fillId="3" borderId="15" xfId="7" applyNumberFormat="1" applyFont="1" applyFill="1" applyBorder="1" applyAlignment="1">
      <alignment horizontal="center" vertical="center"/>
    </xf>
    <xf numFmtId="1" fontId="7" fillId="3" borderId="13" xfId="7" applyNumberFormat="1" applyFont="1" applyFill="1" applyBorder="1" applyAlignment="1">
      <alignment horizontal="center" vertical="center"/>
    </xf>
    <xf numFmtId="1" fontId="23" fillId="0" borderId="0" xfId="7" applyNumberFormat="1" applyAlignment="1">
      <alignment horizontal="center" vertical="center"/>
    </xf>
    <xf numFmtId="1" fontId="16" fillId="0" borderId="0" xfId="7" applyNumberFormat="1" applyFont="1" applyAlignment="1">
      <alignment horizontal="center" vertical="center"/>
    </xf>
    <xf numFmtId="0" fontId="7" fillId="0" borderId="1" xfId="13" applyFont="1" applyBorder="1" applyAlignment="1">
      <alignment horizontal="center" vertical="center"/>
    </xf>
    <xf numFmtId="168" fontId="7" fillId="0" borderId="1" xfId="13" applyNumberFormat="1" applyFont="1" applyBorder="1" applyAlignment="1">
      <alignment horizontal="center" vertical="center"/>
    </xf>
    <xf numFmtId="1" fontId="7" fillId="0" borderId="1" xfId="13" applyNumberFormat="1" applyFont="1" applyBorder="1" applyAlignment="1">
      <alignment horizontal="center" vertical="center"/>
    </xf>
    <xf numFmtId="0" fontId="14" fillId="0" borderId="0" xfId="13" applyFont="1"/>
    <xf numFmtId="2" fontId="26" fillId="2" borderId="1" xfId="0" applyNumberFormat="1" applyFont="1" applyFill="1" applyBorder="1" applyAlignment="1">
      <alignment horizontal="center" vertical="center" wrapText="1"/>
    </xf>
    <xf numFmtId="1" fontId="7" fillId="3" borderId="14" xfId="7" applyNumberFormat="1" applyFont="1" applyFill="1" applyBorder="1" applyAlignment="1">
      <alignment horizontal="center" vertical="center"/>
    </xf>
    <xf numFmtId="0" fontId="7" fillId="0" borderId="14" xfId="7" applyFont="1" applyBorder="1" applyAlignment="1">
      <alignment horizontal="center" vertical="center" wrapText="1"/>
    </xf>
    <xf numFmtId="1" fontId="5" fillId="2" borderId="5" xfId="21" applyNumberFormat="1" applyFill="1" applyBorder="1" applyAlignment="1">
      <alignment horizontal="center" vertical="center"/>
    </xf>
    <xf numFmtId="1" fontId="5" fillId="2" borderId="3" xfId="21" applyNumberFormat="1" applyFill="1" applyBorder="1" applyAlignment="1">
      <alignment horizontal="center" vertical="center"/>
    </xf>
    <xf numFmtId="1" fontId="5" fillId="2" borderId="4" xfId="21" applyNumberFormat="1" applyFill="1" applyBorder="1" applyAlignment="1">
      <alignment horizontal="center" vertical="center"/>
    </xf>
    <xf numFmtId="2" fontId="5" fillId="0" borderId="5" xfId="21" applyNumberFormat="1" applyBorder="1" applyAlignment="1">
      <alignment horizontal="center" vertical="center"/>
    </xf>
    <xf numFmtId="0" fontId="7" fillId="6" borderId="16" xfId="7" applyFont="1" applyFill="1" applyBorder="1" applyAlignment="1">
      <alignment horizontal="center"/>
    </xf>
    <xf numFmtId="0" fontId="7" fillId="6" borderId="17" xfId="7" applyFont="1" applyFill="1" applyBorder="1"/>
    <xf numFmtId="1" fontId="7" fillId="6" borderId="16" xfId="7" applyNumberFormat="1" applyFont="1" applyFill="1" applyBorder="1" applyAlignment="1">
      <alignment horizontal="center" vertical="center"/>
    </xf>
    <xf numFmtId="1" fontId="7" fillId="6" borderId="6" xfId="7" applyNumberFormat="1" applyFont="1" applyFill="1" applyBorder="1" applyAlignment="1">
      <alignment horizontal="center" vertical="center"/>
    </xf>
    <xf numFmtId="1" fontId="7" fillId="6" borderId="1" xfId="7" applyNumberFormat="1" applyFont="1" applyFill="1" applyBorder="1" applyAlignment="1">
      <alignment horizontal="center" vertical="center"/>
    </xf>
    <xf numFmtId="1" fontId="7" fillId="6" borderId="17" xfId="7" applyNumberFormat="1" applyFont="1" applyFill="1" applyBorder="1" applyAlignment="1">
      <alignment horizontal="center" vertical="center"/>
    </xf>
    <xf numFmtId="1" fontId="10" fillId="6" borderId="6" xfId="7" applyNumberFormat="1" applyFont="1" applyFill="1" applyBorder="1" applyAlignment="1">
      <alignment horizontal="center" vertical="center"/>
    </xf>
    <xf numFmtId="1" fontId="7" fillId="3" borderId="12" xfId="7" applyNumberFormat="1" applyFont="1" applyFill="1" applyBorder="1" applyAlignment="1">
      <alignment horizontal="center" vertical="center"/>
    </xf>
    <xf numFmtId="0" fontId="7" fillId="0" borderId="2" xfId="7" applyFont="1" applyBorder="1" applyAlignment="1">
      <alignment horizontal="center" vertical="center" wrapText="1"/>
    </xf>
    <xf numFmtId="0" fontId="7" fillId="0" borderId="5" xfId="7" applyFont="1" applyBorder="1" applyAlignment="1">
      <alignment horizontal="center" vertical="center" wrapText="1"/>
    </xf>
    <xf numFmtId="0" fontId="7" fillId="0" borderId="21" xfId="7" applyFont="1" applyBorder="1" applyAlignment="1">
      <alignment horizontal="center" vertical="center" wrapText="1"/>
    </xf>
    <xf numFmtId="0" fontId="7" fillId="0" borderId="3" xfId="7" applyFont="1" applyBorder="1" applyAlignment="1">
      <alignment horizontal="center" vertical="center" wrapText="1"/>
    </xf>
    <xf numFmtId="0" fontId="7" fillId="0" borderId="30" xfId="7" applyFont="1" applyBorder="1" applyAlignment="1">
      <alignment horizontal="center" vertical="center" wrapText="1"/>
    </xf>
    <xf numFmtId="0" fontId="5" fillId="0" borderId="0" xfId="4" applyFont="1"/>
    <xf numFmtId="2" fontId="23" fillId="0" borderId="0" xfId="7" applyNumberFormat="1" applyAlignment="1">
      <alignment horizontal="center" vertical="center"/>
    </xf>
    <xf numFmtId="0" fontId="23" fillId="0" borderId="0" xfId="7" applyAlignment="1">
      <alignment horizontal="center" vertical="center"/>
    </xf>
    <xf numFmtId="0" fontId="10" fillId="0" borderId="0" xfId="11" applyFont="1" applyAlignment="1">
      <alignment vertical="center"/>
    </xf>
    <xf numFmtId="0" fontId="0" fillId="0" borderId="0" xfId="4" applyFont="1"/>
    <xf numFmtId="0" fontId="4" fillId="0" borderId="0" xfId="13" applyFont="1"/>
    <xf numFmtId="0" fontId="4" fillId="0" borderId="0" xfId="18" applyFont="1"/>
    <xf numFmtId="0" fontId="7" fillId="0" borderId="1" xfId="18" applyFont="1" applyBorder="1"/>
    <xf numFmtId="0" fontId="7" fillId="0" borderId="0" xfId="18" applyFont="1"/>
    <xf numFmtId="0" fontId="9" fillId="0" borderId="1" xfId="14" applyFont="1" applyBorder="1" applyAlignment="1">
      <alignment horizontal="left" vertical="center" wrapText="1"/>
    </xf>
    <xf numFmtId="2" fontId="10" fillId="0" borderId="1" xfId="13" applyNumberFormat="1" applyFont="1" applyBorder="1" applyAlignment="1">
      <alignment horizontal="center" vertical="center"/>
    </xf>
    <xf numFmtId="1" fontId="10" fillId="0" borderId="1" xfId="13" applyNumberFormat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4" fillId="0" borderId="0" xfId="13" applyFont="1" applyAlignment="1">
      <alignment horizontal="left"/>
    </xf>
    <xf numFmtId="0" fontId="28" fillId="4" borderId="0" xfId="7" applyFont="1" applyFill="1"/>
    <xf numFmtId="0" fontId="23" fillId="4" borderId="0" xfId="7" applyFill="1"/>
    <xf numFmtId="1" fontId="23" fillId="4" borderId="0" xfId="7" applyNumberFormat="1" applyFill="1"/>
    <xf numFmtId="2" fontId="7" fillId="6" borderId="16" xfId="7" applyNumberFormat="1" applyFont="1" applyFill="1" applyBorder="1" applyAlignment="1">
      <alignment horizontal="center" vertical="center"/>
    </xf>
    <xf numFmtId="2" fontId="7" fillId="3" borderId="12" xfId="7" applyNumberFormat="1" applyFont="1" applyFill="1" applyBorder="1" applyAlignment="1">
      <alignment horizontal="center" vertical="center"/>
    </xf>
    <xf numFmtId="0" fontId="14" fillId="0" borderId="0" xfId="7" applyFont="1"/>
    <xf numFmtId="0" fontId="14" fillId="0" borderId="0" xfId="4" applyFont="1"/>
    <xf numFmtId="0" fontId="14" fillId="4" borderId="0" xfId="4" applyFont="1" applyFill="1"/>
    <xf numFmtId="1" fontId="14" fillId="4" borderId="0" xfId="4" applyNumberFormat="1" applyFont="1" applyFill="1"/>
    <xf numFmtId="1" fontId="0" fillId="4" borderId="0" xfId="4" applyNumberFormat="1" applyFont="1" applyFill="1"/>
    <xf numFmtId="2" fontId="7" fillId="0" borderId="0" xfId="18" applyNumberFormat="1" applyFont="1"/>
    <xf numFmtId="168" fontId="23" fillId="0" borderId="0" xfId="7" applyNumberFormat="1"/>
    <xf numFmtId="2" fontId="7" fillId="0" borderId="0" xfId="7" applyNumberFormat="1" applyFont="1" applyAlignment="1">
      <alignment horizontal="center" vertical="center"/>
    </xf>
    <xf numFmtId="2" fontId="19" fillId="0" borderId="0" xfId="7" applyNumberFormat="1" applyFont="1"/>
    <xf numFmtId="2" fontId="23" fillId="0" borderId="1" xfId="7" applyNumberFormat="1" applyBorder="1" applyAlignment="1">
      <alignment horizontal="center"/>
    </xf>
    <xf numFmtId="168" fontId="23" fillId="0" borderId="1" xfId="7" applyNumberFormat="1" applyBorder="1" applyAlignment="1">
      <alignment horizontal="center"/>
    </xf>
    <xf numFmtId="1" fontId="23" fillId="0" borderId="1" xfId="7" applyNumberFormat="1" applyBorder="1" applyAlignment="1">
      <alignment horizontal="center"/>
    </xf>
    <xf numFmtId="0" fontId="29" fillId="2" borderId="0" xfId="18" applyFont="1" applyFill="1" applyAlignment="1">
      <alignment horizontal="left" vertical="center"/>
    </xf>
    <xf numFmtId="0" fontId="14" fillId="2" borderId="0" xfId="1" applyFont="1" applyFill="1"/>
    <xf numFmtId="164" fontId="14" fillId="2" borderId="0" xfId="3" applyNumberFormat="1" applyFont="1" applyFill="1"/>
    <xf numFmtId="0" fontId="14" fillId="2" borderId="0" xfId="3" applyFont="1" applyFill="1" applyAlignment="1">
      <alignment horizontal="center"/>
    </xf>
    <xf numFmtId="0" fontId="14" fillId="2" borderId="0" xfId="13" applyFont="1" applyFill="1"/>
    <xf numFmtId="0" fontId="14" fillId="2" borderId="0" xfId="13" applyFont="1" applyFill="1" applyAlignment="1">
      <alignment horizontal="right"/>
    </xf>
    <xf numFmtId="0" fontId="14" fillId="2" borderId="0" xfId="13" applyFont="1" applyFill="1" applyAlignment="1">
      <alignment vertical="center" wrapText="1"/>
    </xf>
    <xf numFmtId="0" fontId="7" fillId="0" borderId="1" xfId="18" applyFont="1" applyBorder="1" applyAlignment="1">
      <alignment horizontal="center"/>
    </xf>
    <xf numFmtId="0" fontId="4" fillId="0" borderId="0" xfId="13" applyFont="1" applyAlignment="1">
      <alignment horizontal="center"/>
    </xf>
    <xf numFmtId="165" fontId="30" fillId="2" borderId="1" xfId="0" applyNumberFormat="1" applyFont="1" applyFill="1" applyBorder="1" applyAlignment="1">
      <alignment horizontal="center" vertical="center" wrapText="1"/>
    </xf>
    <xf numFmtId="1" fontId="25" fillId="0" borderId="1" xfId="1" applyNumberFormat="1" applyFont="1" applyBorder="1" applyAlignment="1">
      <alignment horizontal="center" vertical="center"/>
    </xf>
    <xf numFmtId="1" fontId="25" fillId="2" borderId="1" xfId="0" applyNumberFormat="1" applyFont="1" applyFill="1" applyBorder="1" applyAlignment="1">
      <alignment horizontal="center" vertical="center"/>
    </xf>
    <xf numFmtId="1" fontId="13" fillId="2" borderId="1" xfId="0" applyNumberFormat="1" applyFont="1" applyFill="1" applyBorder="1" applyAlignment="1">
      <alignment horizontal="center" vertical="center"/>
    </xf>
    <xf numFmtId="1" fontId="23" fillId="4" borderId="1" xfId="7" applyNumberFormat="1" applyFill="1" applyBorder="1" applyAlignment="1">
      <alignment horizontal="center"/>
    </xf>
    <xf numFmtId="168" fontId="7" fillId="3" borderId="15" xfId="7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" fontId="14" fillId="0" borderId="0" xfId="4" applyNumberFormat="1" applyFont="1"/>
    <xf numFmtId="0" fontId="30" fillId="2" borderId="1" xfId="14" applyFont="1" applyFill="1" applyBorder="1" applyAlignment="1">
      <alignment vertical="center" wrapText="1"/>
    </xf>
    <xf numFmtId="2" fontId="30" fillId="2" borderId="6" xfId="13" applyNumberFormat="1" applyFont="1" applyFill="1" applyBorder="1" applyAlignment="1">
      <alignment horizontal="center" vertical="center"/>
    </xf>
    <xf numFmtId="0" fontId="31" fillId="2" borderId="1" xfId="18" applyFont="1" applyFill="1" applyBorder="1" applyAlignment="1">
      <alignment horizontal="center"/>
    </xf>
    <xf numFmtId="0" fontId="7" fillId="2" borderId="0" xfId="18" applyFont="1" applyFill="1"/>
    <xf numFmtId="0" fontId="14" fillId="0" borderId="0" xfId="13" applyFont="1" applyAlignment="1">
      <alignment horizontal="left"/>
    </xf>
    <xf numFmtId="0" fontId="14" fillId="0" borderId="0" xfId="13" applyFont="1" applyAlignment="1">
      <alignment horizontal="center"/>
    </xf>
    <xf numFmtId="0" fontId="12" fillId="2" borderId="0" xfId="13" applyFont="1" applyFill="1"/>
    <xf numFmtId="0" fontId="10" fillId="2" borderId="0" xfId="11" applyFont="1" applyFill="1" applyAlignment="1">
      <alignment vertical="center"/>
    </xf>
    <xf numFmtId="1" fontId="3" fillId="0" borderId="3" xfId="7" applyNumberFormat="1" applyFont="1" applyBorder="1" applyAlignment="1">
      <alignment horizontal="center" vertical="center"/>
    </xf>
    <xf numFmtId="1" fontId="3" fillId="0" borderId="1" xfId="7" applyNumberFormat="1" applyFont="1" applyBorder="1" applyAlignment="1">
      <alignment horizontal="center" vertical="center"/>
    </xf>
    <xf numFmtId="1" fontId="3" fillId="2" borderId="1" xfId="7" applyNumberFormat="1" applyFont="1" applyFill="1" applyBorder="1" applyAlignment="1">
      <alignment horizontal="center" vertical="center"/>
    </xf>
    <xf numFmtId="0" fontId="3" fillId="0" borderId="4" xfId="7" applyFont="1" applyBorder="1"/>
    <xf numFmtId="1" fontId="3" fillId="2" borderId="5" xfId="4" applyNumberFormat="1" applyFont="1" applyFill="1" applyBorder="1" applyAlignment="1">
      <alignment horizontal="center" vertical="center"/>
    </xf>
    <xf numFmtId="167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2" xfId="7" applyNumberFormat="1" applyFont="1" applyBorder="1" applyAlignment="1">
      <alignment horizontal="center" vertical="center"/>
    </xf>
    <xf numFmtId="0" fontId="3" fillId="0" borderId="17" xfId="7" applyFont="1" applyBorder="1"/>
    <xf numFmtId="2" fontId="3" fillId="0" borderId="16" xfId="7" applyNumberFormat="1" applyFont="1" applyBorder="1" applyAlignment="1">
      <alignment horizontal="center" vertical="center"/>
    </xf>
    <xf numFmtId="1" fontId="3" fillId="0" borderId="6" xfId="7" applyNumberFormat="1" applyFont="1" applyBorder="1" applyAlignment="1">
      <alignment horizontal="center" vertical="center"/>
    </xf>
    <xf numFmtId="1" fontId="3" fillId="0" borderId="17" xfId="7" applyNumberFormat="1" applyFont="1" applyBorder="1" applyAlignment="1">
      <alignment horizontal="center" vertical="center"/>
    </xf>
    <xf numFmtId="1" fontId="3" fillId="2" borderId="1" xfId="4" applyNumberFormat="1" applyFont="1" applyFill="1" applyBorder="1" applyAlignment="1">
      <alignment horizontal="center" vertical="center"/>
    </xf>
    <xf numFmtId="0" fontId="3" fillId="0" borderId="0" xfId="7" applyFont="1"/>
    <xf numFmtId="1" fontId="3" fillId="0" borderId="16" xfId="7" applyNumberFormat="1" applyFont="1" applyBorder="1" applyAlignment="1">
      <alignment horizontal="center" vertical="center"/>
    </xf>
    <xf numFmtId="168" fontId="3" fillId="2" borderId="1" xfId="4" applyNumberFormat="1" applyFont="1" applyFill="1" applyBorder="1" applyAlignment="1">
      <alignment horizontal="center" vertical="center"/>
    </xf>
    <xf numFmtId="1" fontId="3" fillId="0" borderId="34" xfId="7" applyNumberFormat="1" applyFont="1" applyBorder="1" applyAlignment="1">
      <alignment horizontal="center" vertical="center"/>
    </xf>
    <xf numFmtId="1" fontId="3" fillId="0" borderId="0" xfId="4" applyNumberFormat="1" applyFont="1"/>
    <xf numFmtId="0" fontId="3" fillId="0" borderId="0" xfId="4" applyFont="1"/>
    <xf numFmtId="0" fontId="3" fillId="0" borderId="1" xfId="7" applyFont="1" applyBorder="1" applyAlignment="1">
      <alignment horizontal="center"/>
    </xf>
    <xf numFmtId="1" fontId="3" fillId="6" borderId="16" xfId="7" applyNumberFormat="1" applyFont="1" applyFill="1" applyBorder="1" applyAlignment="1">
      <alignment horizontal="center" vertical="center"/>
    </xf>
    <xf numFmtId="1" fontId="3" fillId="6" borderId="6" xfId="7" applyNumberFormat="1" applyFont="1" applyFill="1" applyBorder="1" applyAlignment="1">
      <alignment horizontal="center" vertical="center"/>
    </xf>
    <xf numFmtId="1" fontId="3" fillId="6" borderId="1" xfId="7" applyNumberFormat="1" applyFont="1" applyFill="1" applyBorder="1" applyAlignment="1">
      <alignment horizontal="center" vertical="center"/>
    </xf>
    <xf numFmtId="1" fontId="3" fillId="6" borderId="31" xfId="7" applyNumberFormat="1" applyFont="1" applyFill="1" applyBorder="1" applyAlignment="1">
      <alignment horizontal="center" vertical="center"/>
    </xf>
    <xf numFmtId="1" fontId="3" fillId="3" borderId="12" xfId="7" applyNumberFormat="1" applyFont="1" applyFill="1" applyBorder="1" applyAlignment="1">
      <alignment horizontal="center" vertical="center"/>
    </xf>
    <xf numFmtId="1" fontId="3" fillId="3" borderId="14" xfId="7" applyNumberFormat="1" applyFont="1" applyFill="1" applyBorder="1" applyAlignment="1">
      <alignment horizontal="center" vertical="center"/>
    </xf>
    <xf numFmtId="1" fontId="3" fillId="3" borderId="15" xfId="7" applyNumberFormat="1" applyFont="1" applyFill="1" applyBorder="1" applyAlignment="1">
      <alignment horizontal="center" vertical="center"/>
    </xf>
    <xf numFmtId="168" fontId="3" fillId="3" borderId="15" xfId="7" applyNumberFormat="1" applyFont="1" applyFill="1" applyBorder="1" applyAlignment="1">
      <alignment horizontal="center" vertical="center"/>
    </xf>
    <xf numFmtId="1" fontId="3" fillId="3" borderId="32" xfId="7" applyNumberFormat="1" applyFont="1" applyFill="1" applyBorder="1" applyAlignment="1">
      <alignment horizontal="center" vertical="center"/>
    </xf>
    <xf numFmtId="1" fontId="3" fillId="0" borderId="0" xfId="7" applyNumberFormat="1" applyFont="1"/>
    <xf numFmtId="0" fontId="3" fillId="4" borderId="0" xfId="0" applyFont="1" applyFill="1"/>
    <xf numFmtId="0" fontId="3" fillId="0" borderId="0" xfId="9" applyFont="1" applyAlignment="1">
      <alignment horizontal="center"/>
    </xf>
    <xf numFmtId="0" fontId="3" fillId="4" borderId="0" xfId="4" applyFont="1" applyFill="1"/>
    <xf numFmtId="0" fontId="3" fillId="0" borderId="0" xfId="13" applyFont="1"/>
    <xf numFmtId="0" fontId="3" fillId="0" borderId="0" xfId="18" applyFont="1"/>
    <xf numFmtId="0" fontId="3" fillId="2" borderId="0" xfId="18" applyFont="1" applyFill="1"/>
    <xf numFmtId="0" fontId="32" fillId="0" borderId="0" xfId="7" applyFont="1" applyAlignment="1">
      <alignment horizontal="left" vertical="center"/>
    </xf>
    <xf numFmtId="0" fontId="12" fillId="2" borderId="0" xfId="11" applyFont="1" applyFill="1" applyAlignment="1">
      <alignment horizontal="left"/>
    </xf>
    <xf numFmtId="0" fontId="2" fillId="2" borderId="0" xfId="7" applyFont="1" applyFill="1"/>
    <xf numFmtId="0" fontId="3" fillId="2" borderId="0" xfId="4" applyFont="1" applyFill="1"/>
    <xf numFmtId="1" fontId="3" fillId="2" borderId="0" xfId="4" applyNumberFormat="1" applyFont="1" applyFill="1"/>
    <xf numFmtId="0" fontId="2" fillId="2" borderId="0" xfId="7" applyFont="1" applyFill="1" applyAlignment="1">
      <alignment horizontal="right"/>
    </xf>
    <xf numFmtId="2" fontId="23" fillId="2" borderId="0" xfId="7" applyNumberFormat="1" applyFill="1" applyAlignment="1">
      <alignment horizontal="center"/>
    </xf>
    <xf numFmtId="1" fontId="23" fillId="2" borderId="0" xfId="7" applyNumberFormat="1" applyFill="1" applyAlignment="1">
      <alignment horizontal="center"/>
    </xf>
    <xf numFmtId="0" fontId="23" fillId="2" borderId="0" xfId="7" applyFill="1"/>
    <xf numFmtId="0" fontId="1" fillId="0" borderId="1" xfId="13" applyFont="1" applyBorder="1"/>
    <xf numFmtId="0" fontId="1" fillId="2" borderId="1" xfId="18" applyFont="1" applyFill="1" applyBorder="1"/>
    <xf numFmtId="0" fontId="12" fillId="0" borderId="0" xfId="4" applyFont="1"/>
    <xf numFmtId="0" fontId="7" fillId="0" borderId="24" xfId="7" applyFont="1" applyBorder="1" applyAlignment="1">
      <alignment horizontal="center"/>
    </xf>
    <xf numFmtId="0" fontId="7" fillId="0" borderId="25" xfId="7" applyFont="1" applyBorder="1" applyAlignment="1">
      <alignment horizontal="center"/>
    </xf>
    <xf numFmtId="0" fontId="7" fillId="0" borderId="33" xfId="7" applyFont="1" applyBorder="1" applyAlignment="1">
      <alignment horizontal="center"/>
    </xf>
    <xf numFmtId="0" fontId="23" fillId="0" borderId="0" xfId="7" applyAlignment="1">
      <alignment horizontal="left" vertical="center" wrapText="1"/>
    </xf>
    <xf numFmtId="0" fontId="23" fillId="0" borderId="0" xfId="7" applyAlignment="1">
      <alignment horizontal="left" wrapText="1"/>
    </xf>
    <xf numFmtId="0" fontId="19" fillId="0" borderId="0" xfId="7" applyFont="1" applyAlignment="1">
      <alignment horizontal="center"/>
    </xf>
    <xf numFmtId="0" fontId="7" fillId="0" borderId="8" xfId="7" applyFont="1" applyBorder="1" applyAlignment="1">
      <alignment horizontal="center" vertical="center"/>
    </xf>
    <xf numFmtId="0" fontId="7" fillId="0" borderId="16" xfId="7" applyFont="1" applyBorder="1" applyAlignment="1">
      <alignment horizontal="center" vertical="center"/>
    </xf>
    <xf numFmtId="0" fontId="7" fillId="0" borderId="9" xfId="7" applyFont="1" applyBorder="1" applyAlignment="1">
      <alignment horizontal="center" vertical="center"/>
    </xf>
    <xf numFmtId="0" fontId="7" fillId="0" borderId="17" xfId="7" applyFont="1" applyBorder="1" applyAlignment="1">
      <alignment horizontal="center" vertical="center"/>
    </xf>
    <xf numFmtId="0" fontId="25" fillId="7" borderId="19" xfId="7" applyFont="1" applyFill="1" applyBorder="1" applyAlignment="1">
      <alignment horizontal="center" vertical="center"/>
    </xf>
    <xf numFmtId="0" fontId="25" fillId="7" borderId="20" xfId="7" applyFont="1" applyFill="1" applyBorder="1" applyAlignment="1">
      <alignment horizontal="center" vertical="center"/>
    </xf>
    <xf numFmtId="0" fontId="25" fillId="7" borderId="23" xfId="7" applyFont="1" applyFill="1" applyBorder="1" applyAlignment="1">
      <alignment horizontal="center" vertical="center"/>
    </xf>
    <xf numFmtId="0" fontId="7" fillId="0" borderId="19" xfId="7" applyFont="1" applyBorder="1" applyAlignment="1">
      <alignment horizontal="center"/>
    </xf>
    <xf numFmtId="0" fontId="7" fillId="0" borderId="20" xfId="7" applyFont="1" applyBorder="1" applyAlignment="1">
      <alignment horizontal="center"/>
    </xf>
    <xf numFmtId="0" fontId="7" fillId="0" borderId="23" xfId="7" applyFont="1" applyBorder="1" applyAlignment="1">
      <alignment horizontal="center"/>
    </xf>
    <xf numFmtId="0" fontId="17" fillId="0" borderId="0" xfId="7" applyFont="1" applyAlignment="1">
      <alignment horizontal="left"/>
    </xf>
    <xf numFmtId="169" fontId="18" fillId="4" borderId="0" xfId="7" applyNumberFormat="1" applyFont="1" applyFill="1" applyAlignment="1">
      <alignment horizontal="center"/>
    </xf>
    <xf numFmtId="0" fontId="7" fillId="0" borderId="12" xfId="7" applyFont="1" applyBorder="1" applyAlignment="1">
      <alignment horizontal="center" vertical="center"/>
    </xf>
    <xf numFmtId="0" fontId="7" fillId="0" borderId="13" xfId="7" applyFont="1" applyBorder="1" applyAlignment="1">
      <alignment horizontal="center" vertical="center"/>
    </xf>
    <xf numFmtId="0" fontId="7" fillId="0" borderId="10" xfId="7" applyFont="1" applyBorder="1" applyAlignment="1">
      <alignment horizontal="center"/>
    </xf>
    <xf numFmtId="0" fontId="7" fillId="0" borderId="11" xfId="7" applyFont="1" applyBorder="1" applyAlignment="1">
      <alignment horizontal="center"/>
    </xf>
    <xf numFmtId="0" fontId="7" fillId="0" borderId="22" xfId="7" applyFont="1" applyBorder="1" applyAlignment="1">
      <alignment horizontal="center"/>
    </xf>
    <xf numFmtId="0" fontId="8" fillId="0" borderId="0" xfId="13" applyFont="1" applyAlignment="1">
      <alignment horizontal="center" vertical="center"/>
    </xf>
  </cellXfs>
  <cellStyles count="31">
    <cellStyle name="Normal" xfId="0" builtinId="0"/>
    <cellStyle name="Normal 122 3" xfId="22" xr:uid="{00000000-0005-0000-0000-000001000000}"/>
    <cellStyle name="Normal 16" xfId="30" xr:uid="{00000000-0005-0000-0000-000002000000}"/>
    <cellStyle name="Normal 160" xfId="6" xr:uid="{00000000-0005-0000-0000-000003000000}"/>
    <cellStyle name="Normal 2" xfId="7" xr:uid="{00000000-0005-0000-0000-000004000000}"/>
    <cellStyle name="Normal 2 10" xfId="5" xr:uid="{00000000-0005-0000-0000-000005000000}"/>
    <cellStyle name="Normal 2 2 2" xfId="23" xr:uid="{00000000-0005-0000-0000-000006000000}"/>
    <cellStyle name="Normal 2 30 2" xfId="21" xr:uid="{00000000-0005-0000-0000-000007000000}"/>
    <cellStyle name="Normal 2 30 2 4" xfId="4" xr:uid="{00000000-0005-0000-0000-000008000000}"/>
    <cellStyle name="Normal 2 30 2 4 4 3 11 8" xfId="2" xr:uid="{00000000-0005-0000-0000-000009000000}"/>
    <cellStyle name="Normal 2 30 2 4 4 3 11 8 10" xfId="28" xr:uid="{00000000-0005-0000-0000-00000A000000}"/>
    <cellStyle name="Normal 2 30 2 4 4 3 11 8 6" xfId="1" xr:uid="{00000000-0005-0000-0000-00000B000000}"/>
    <cellStyle name="Normal 2 30 2 4 4 3 11 8 6 4" xfId="20" xr:uid="{00000000-0005-0000-0000-00000C000000}"/>
    <cellStyle name="Normal 2 30 2 4 4 3 11 8 6 6" xfId="29" xr:uid="{00000000-0005-0000-0000-00000D000000}"/>
    <cellStyle name="Normal 2 30 2 4 4 3 11 8 6 7" xfId="25" xr:uid="{00000000-0005-0000-0000-00000E000000}"/>
    <cellStyle name="Normal 2 30 2 4 4 3 11 8 7" xfId="10" xr:uid="{00000000-0005-0000-0000-00000F000000}"/>
    <cellStyle name="Normal 2 30 2 4 8" xfId="9" xr:uid="{00000000-0005-0000-0000-000010000000}"/>
    <cellStyle name="Normal 2 30 2 4 8 6" xfId="3" xr:uid="{00000000-0005-0000-0000-000011000000}"/>
    <cellStyle name="Normal 2 30 2 4 8 6 7" xfId="26" xr:uid="{00000000-0005-0000-0000-000012000000}"/>
    <cellStyle name="Normal 2 30 2 7 4 3 11 8" xfId="11" xr:uid="{00000000-0005-0000-0000-000013000000}"/>
    <cellStyle name="Normal 2 30 2 7 4 3 11 8 6" xfId="13" xr:uid="{00000000-0005-0000-0000-000014000000}"/>
    <cellStyle name="Normal 2 30 2 7 4 3 11 8 6 4" xfId="19" xr:uid="{00000000-0005-0000-0000-000015000000}"/>
    <cellStyle name="Normal 2 30 2 7 4 3 11 8 6 6" xfId="24" xr:uid="{00000000-0005-0000-0000-000016000000}"/>
    <cellStyle name="Normal 2 30 2 7 4 3 11 8 6 7" xfId="27" xr:uid="{00000000-0005-0000-0000-000017000000}"/>
    <cellStyle name="Normal 2 30 2 7 4 3 11 8 7" xfId="15" xr:uid="{00000000-0005-0000-0000-000018000000}"/>
    <cellStyle name="Normal 2 7" xfId="8" xr:uid="{00000000-0005-0000-0000-000019000000}"/>
    <cellStyle name="Normal 200 2 2 8 4 3 11 8 6" xfId="12" xr:uid="{00000000-0005-0000-0000-00001A000000}"/>
    <cellStyle name="Normal 200 2 2 8 4 3 11 8 7" xfId="14" xr:uid="{00000000-0005-0000-0000-00001B000000}"/>
    <cellStyle name="Normal 207 2" xfId="16" xr:uid="{00000000-0005-0000-0000-00001C000000}"/>
    <cellStyle name="Normal 242 4 3 11" xfId="17" xr:uid="{00000000-0005-0000-0000-00001D000000}"/>
    <cellStyle name="Normal 242 4 3 11 8 6" xfId="18" xr:uid="{00000000-0005-0000-0000-00001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S36"/>
  <sheetViews>
    <sheetView zoomScale="80" zoomScaleNormal="80" workbookViewId="0">
      <selection activeCell="N10" sqref="N10"/>
    </sheetView>
  </sheetViews>
  <sheetFormatPr defaultColWidth="9" defaultRowHeight="14.4"/>
  <cols>
    <col min="1" max="2" width="9" style="8"/>
    <col min="3" max="3" width="6.33203125" style="8" customWidth="1"/>
    <col min="4" max="4" width="51.44140625" style="8" customWidth="1"/>
    <col min="5" max="5" width="14.33203125" style="8" customWidth="1"/>
    <col min="6" max="6" width="11.6640625" style="8" customWidth="1"/>
    <col min="7" max="9" width="9.44140625" style="8" customWidth="1"/>
    <col min="10" max="10" width="10.44140625" style="8" bestFit="1" customWidth="1"/>
    <col min="11" max="12" width="9.44140625" style="8" customWidth="1"/>
    <col min="13" max="13" width="10" style="8" customWidth="1"/>
    <col min="14" max="14" width="9.44140625" style="8" customWidth="1"/>
    <col min="15" max="15" width="12.6640625" style="8" bestFit="1" customWidth="1"/>
    <col min="16" max="16" width="11.33203125" style="8" bestFit="1" customWidth="1"/>
    <col min="17" max="17" width="16.109375" style="8" customWidth="1"/>
    <col min="18" max="19" width="9.44140625" style="8" customWidth="1"/>
    <col min="20" max="20" width="10" style="8" customWidth="1"/>
    <col min="21" max="21" width="9.44140625" style="8" customWidth="1"/>
    <col min="22" max="22" width="10.109375" style="8" customWidth="1"/>
    <col min="23" max="23" width="9.6640625" style="8" customWidth="1"/>
    <col min="24" max="24" width="9.88671875" style="8" customWidth="1"/>
    <col min="25" max="16384" width="9" style="8"/>
  </cols>
  <sheetData>
    <row r="2" spans="2:45" ht="15.6">
      <c r="C2" s="8" t="s">
        <v>0</v>
      </c>
      <c r="U2" s="39" t="s">
        <v>1</v>
      </c>
    </row>
    <row r="3" spans="2:45" ht="23.4">
      <c r="C3" s="189" t="s">
        <v>2</v>
      </c>
      <c r="D3" s="189"/>
      <c r="E3" s="189"/>
      <c r="F3" s="190">
        <v>45689</v>
      </c>
      <c r="G3" s="190"/>
      <c r="H3" s="83" t="s">
        <v>3</v>
      </c>
      <c r="J3" s="8" t="s">
        <v>4</v>
      </c>
      <c r="K3" s="28">
        <v>2024</v>
      </c>
      <c r="M3" s="8" t="s">
        <v>5</v>
      </c>
      <c r="N3" s="8">
        <f>-N6+O6</f>
        <v>28</v>
      </c>
      <c r="U3" s="8" t="s">
        <v>6</v>
      </c>
    </row>
    <row r="4" spans="2:45" ht="21">
      <c r="C4" s="9"/>
      <c r="D4" s="9"/>
      <c r="E4" s="9"/>
      <c r="F4" s="10"/>
      <c r="G4" s="10"/>
      <c r="K4" s="28"/>
      <c r="U4" s="8" t="s">
        <v>7</v>
      </c>
    </row>
    <row r="5" spans="2:45" ht="21">
      <c r="C5" s="161" t="s">
        <v>63</v>
      </c>
      <c r="D5" s="9"/>
      <c r="E5" s="11" t="s">
        <v>74</v>
      </c>
      <c r="F5" s="10" t="s">
        <v>75</v>
      </c>
      <c r="G5" s="10"/>
      <c r="L5" s="29" t="s">
        <v>8</v>
      </c>
      <c r="M5" s="30">
        <f>F3</f>
        <v>45689</v>
      </c>
      <c r="U5" s="8" t="s">
        <v>9</v>
      </c>
    </row>
    <row r="6" spans="2:45" ht="9.75" customHeight="1">
      <c r="N6" s="31">
        <f>EOMONTH(F3,-1)</f>
        <v>45688</v>
      </c>
      <c r="O6" s="31">
        <f>EOMONTH(F3,0)</f>
        <v>45716</v>
      </c>
    </row>
    <row r="7" spans="2:45" ht="23.25" customHeight="1" thickBot="1">
      <c r="B7" s="12" t="s">
        <v>10</v>
      </c>
      <c r="C7" s="13" t="s">
        <v>11</v>
      </c>
      <c r="U7" s="8" t="s">
        <v>12</v>
      </c>
    </row>
    <row r="8" spans="2:45" ht="15" thickBot="1">
      <c r="C8" s="179" t="s">
        <v>13</v>
      </c>
      <c r="D8" s="181" t="s">
        <v>14</v>
      </c>
      <c r="E8" s="193" t="s">
        <v>15</v>
      </c>
      <c r="F8" s="194"/>
      <c r="G8" s="194"/>
      <c r="H8" s="194"/>
      <c r="I8" s="195"/>
      <c r="J8" s="186" t="s">
        <v>16</v>
      </c>
      <c r="K8" s="187"/>
      <c r="L8" s="187"/>
      <c r="M8" s="187"/>
      <c r="N8" s="188"/>
      <c r="O8" s="173" t="s">
        <v>17</v>
      </c>
      <c r="P8" s="174"/>
      <c r="Q8" s="174"/>
      <c r="R8" s="174"/>
      <c r="S8" s="175"/>
      <c r="U8" s="8" t="s">
        <v>18</v>
      </c>
    </row>
    <row r="9" spans="2:45" ht="93" customHeight="1" thickBot="1">
      <c r="C9" s="191"/>
      <c r="D9" s="192"/>
      <c r="E9" s="14" t="s">
        <v>19</v>
      </c>
      <c r="F9" s="51" t="s">
        <v>20</v>
      </c>
      <c r="G9" s="15" t="s">
        <v>21</v>
      </c>
      <c r="H9" s="15" t="s">
        <v>22</v>
      </c>
      <c r="I9" s="32" t="s">
        <v>23</v>
      </c>
      <c r="J9" s="33" t="s">
        <v>24</v>
      </c>
      <c r="K9" s="34" t="s">
        <v>20</v>
      </c>
      <c r="L9" s="35" t="s">
        <v>21</v>
      </c>
      <c r="M9" s="35" t="s">
        <v>22</v>
      </c>
      <c r="N9" s="36" t="s">
        <v>23</v>
      </c>
      <c r="O9" s="14" t="s">
        <v>24</v>
      </c>
      <c r="P9" s="34" t="s">
        <v>20</v>
      </c>
      <c r="Q9" s="15" t="s">
        <v>21</v>
      </c>
      <c r="R9" s="15" t="s">
        <v>22</v>
      </c>
      <c r="S9" s="32" t="s">
        <v>23</v>
      </c>
      <c r="U9" s="176" t="s">
        <v>25</v>
      </c>
      <c r="V9" s="176"/>
      <c r="W9" s="176"/>
      <c r="X9" s="176"/>
      <c r="Y9" s="176"/>
      <c r="Z9" s="176"/>
      <c r="AA9" s="176"/>
      <c r="AB9" s="176"/>
      <c r="AC9" s="176"/>
    </row>
    <row r="10" spans="2:45">
      <c r="C10" s="16">
        <v>1</v>
      </c>
      <c r="D10" s="128" t="s">
        <v>26</v>
      </c>
      <c r="E10" s="55"/>
      <c r="F10" s="52"/>
      <c r="G10" s="53"/>
      <c r="H10" s="53"/>
      <c r="I10" s="54"/>
      <c r="J10" s="55">
        <v>83444.5</v>
      </c>
      <c r="K10" s="52"/>
      <c r="L10" s="129">
        <v>4088.773552840511</v>
      </c>
      <c r="M10" s="130">
        <v>3962.2803441808619</v>
      </c>
      <c r="N10" s="131">
        <v>3671.94907381553</v>
      </c>
      <c r="O10" s="132">
        <f>E10+J10</f>
        <v>83444.5</v>
      </c>
      <c r="P10" s="37">
        <f>((K10*J10)+(F10*E10))/O10</f>
        <v>0</v>
      </c>
      <c r="Q10" s="37">
        <f>((L10*J10)+(G10*E10))/O10</f>
        <v>4088.773552840511</v>
      </c>
      <c r="R10" s="37">
        <f>((M10*J10)+(H10*E10))/O10</f>
        <v>3962.2803441808619</v>
      </c>
      <c r="S10" s="40">
        <f>((N10*J10)+(I10*E10))/O10</f>
        <v>3671.94907381553</v>
      </c>
      <c r="T10" s="27"/>
      <c r="U10" s="177" t="s">
        <v>27</v>
      </c>
      <c r="V10" s="177"/>
      <c r="W10" s="177"/>
      <c r="X10" s="177"/>
      <c r="Y10" s="177"/>
      <c r="Z10" s="177"/>
      <c r="AA10" s="177"/>
      <c r="AB10" s="177"/>
      <c r="AC10" s="177"/>
      <c r="AD10" s="27"/>
      <c r="AM10" s="27"/>
      <c r="AN10" s="27"/>
      <c r="AO10" s="27"/>
      <c r="AP10" s="27"/>
      <c r="AQ10" s="27"/>
      <c r="AR10" s="27"/>
      <c r="AS10" s="27"/>
    </row>
    <row r="11" spans="2:45">
      <c r="C11" s="17">
        <v>2</v>
      </c>
      <c r="D11" s="133" t="s">
        <v>28</v>
      </c>
      <c r="E11" s="134"/>
      <c r="F11" s="135"/>
      <c r="G11" s="126"/>
      <c r="H11" s="126"/>
      <c r="I11" s="136"/>
      <c r="J11" s="134"/>
      <c r="K11" s="135"/>
      <c r="L11" s="135"/>
      <c r="M11" s="135"/>
      <c r="N11" s="137"/>
      <c r="O11" s="132"/>
      <c r="P11" s="37"/>
      <c r="Q11" s="37"/>
      <c r="R11" s="37"/>
      <c r="S11" s="40"/>
      <c r="U11" s="177"/>
      <c r="V11" s="177"/>
      <c r="W11" s="177"/>
      <c r="X11" s="177"/>
      <c r="Y11" s="177"/>
      <c r="Z11" s="177"/>
      <c r="AA11" s="177"/>
      <c r="AB11" s="177"/>
      <c r="AC11" s="177"/>
      <c r="AD11" s="27"/>
      <c r="AM11" s="27"/>
      <c r="AN11" s="27"/>
      <c r="AO11" s="27"/>
      <c r="AP11" s="27"/>
      <c r="AQ11" s="27"/>
      <c r="AR11" s="27"/>
      <c r="AS11" s="27"/>
    </row>
    <row r="12" spans="2:45">
      <c r="C12" s="17">
        <v>3</v>
      </c>
      <c r="D12" s="133" t="s">
        <v>29</v>
      </c>
      <c r="E12" s="134"/>
      <c r="F12" s="135"/>
      <c r="G12" s="126"/>
      <c r="H12" s="126"/>
      <c r="I12" s="136"/>
      <c r="J12" s="134">
        <v>11804.35</v>
      </c>
      <c r="K12" s="135"/>
      <c r="L12" s="18">
        <v>4758.3978663348553</v>
      </c>
      <c r="M12" s="19">
        <v>4758.3978663348553</v>
      </c>
      <c r="N12" s="19">
        <v>4758.3978663348553</v>
      </c>
      <c r="O12" s="132">
        <f>E12+J12</f>
        <v>11804.35</v>
      </c>
      <c r="P12" s="37">
        <f>((K12*J12)+(F12*E12))/O12</f>
        <v>0</v>
      </c>
      <c r="Q12" s="37">
        <f>((L12*J12)+(G12*E12))/O12</f>
        <v>4758.3978663348553</v>
      </c>
      <c r="R12" s="37">
        <f>((M12*J12)+(H12*E12))/O12</f>
        <v>4758.3978663348553</v>
      </c>
      <c r="S12" s="40">
        <f>((N12*J12)+(I12*E12))/O12</f>
        <v>4758.3978663348553</v>
      </c>
      <c r="Y12" s="27"/>
      <c r="Z12" s="27"/>
      <c r="AA12" s="27"/>
      <c r="AB12" s="27"/>
      <c r="AC12" s="27"/>
      <c r="AD12" s="27"/>
      <c r="AM12" s="27"/>
      <c r="AN12" s="27"/>
      <c r="AO12" s="27"/>
      <c r="AP12" s="27"/>
      <c r="AQ12" s="27"/>
      <c r="AR12" s="27"/>
      <c r="AS12" s="27"/>
    </row>
    <row r="13" spans="2:45">
      <c r="C13" s="56"/>
      <c r="D13" s="57"/>
      <c r="E13" s="86">
        <f>SUM(E10:E12)</f>
        <v>0</v>
      </c>
      <c r="F13" s="59" t="e">
        <f>SUMPRODUCT(F10:F12,E10:E12)/E13</f>
        <v>#DIV/0!</v>
      </c>
      <c r="G13" s="60" t="e">
        <f>SUMPRODUCT(G10:G12,E10:E12)/E13</f>
        <v>#DIV/0!</v>
      </c>
      <c r="H13" s="60" t="e">
        <f>SUMPRODUCT(H10:H12,E10:E12)/E13</f>
        <v>#DIV/0!</v>
      </c>
      <c r="I13" s="61" t="e">
        <f>SUMPRODUCT(I10:I12,E10:E12)/E13</f>
        <v>#DIV/0!</v>
      </c>
      <c r="J13" s="58">
        <f>SUM(J10:J12)</f>
        <v>95248.85</v>
      </c>
      <c r="K13" s="59">
        <f>SUMPRODUCT(K10:K12,J10:J12)/J13</f>
        <v>0</v>
      </c>
      <c r="L13" s="60">
        <f>SUMPRODUCT(L10:L12,J10:J12)/J13</f>
        <v>4171.7612189907786</v>
      </c>
      <c r="M13" s="60">
        <f>SUMPRODUCT(M10:M12,J10:J12)/J13</f>
        <v>4060.9445261908127</v>
      </c>
      <c r="N13" s="61">
        <f>SUMPRODUCT(N10:N12,J10:J12)/J13</f>
        <v>3806.5944979227552</v>
      </c>
      <c r="O13" s="58">
        <f>SUM(O10:O12)</f>
        <v>95248.85</v>
      </c>
      <c r="P13" s="62">
        <f>SUMPRODUCT(P10:P12,$O$10:$O$12)/$O$13</f>
        <v>0</v>
      </c>
      <c r="Q13" s="62">
        <f>SUMPRODUCT(Q10:Q12,$O$10:$O$12)/$O$13</f>
        <v>4171.7612189907786</v>
      </c>
      <c r="R13" s="62">
        <f>SUMPRODUCT(R10:R12,$O$10:$O$12)/$O$13</f>
        <v>4060.9445261908127</v>
      </c>
      <c r="S13" s="62">
        <f>SUMPRODUCT(S10:S12,$O$10:$O$12)/$O$13</f>
        <v>3806.5944979227552</v>
      </c>
      <c r="U13" s="8" t="s">
        <v>30</v>
      </c>
      <c r="Y13" s="27"/>
      <c r="Z13" s="27"/>
      <c r="AA13" s="27"/>
      <c r="AB13" s="27"/>
      <c r="AC13" s="27"/>
      <c r="AD13" s="27"/>
      <c r="AM13" s="27"/>
      <c r="AN13" s="27"/>
      <c r="AO13" s="27"/>
      <c r="AP13" s="27"/>
      <c r="AQ13" s="27"/>
      <c r="AR13" s="27"/>
      <c r="AS13" s="27"/>
    </row>
    <row r="14" spans="2:45" ht="15" thickBot="1">
      <c r="C14" s="20">
        <v>7</v>
      </c>
      <c r="D14" s="21" t="s">
        <v>31</v>
      </c>
      <c r="E14" s="87">
        <f>SUM(E10:E12)</f>
        <v>0</v>
      </c>
      <c r="F14" s="50" t="e">
        <f>F13</f>
        <v>#DIV/0!</v>
      </c>
      <c r="G14" s="41" t="e">
        <f>G13</f>
        <v>#DIV/0!</v>
      </c>
      <c r="H14" s="41" t="e">
        <f>H13</f>
        <v>#DIV/0!</v>
      </c>
      <c r="I14" s="42" t="e">
        <f>I13</f>
        <v>#DIV/0!</v>
      </c>
      <c r="J14" s="63">
        <f>SUM(J10:J12)</f>
        <v>95248.85</v>
      </c>
      <c r="K14" s="50">
        <f>K13</f>
        <v>0</v>
      </c>
      <c r="L14" s="41">
        <f>L13</f>
        <v>4171.7612189907786</v>
      </c>
      <c r="M14" s="41">
        <f>M13</f>
        <v>4060.9445261908127</v>
      </c>
      <c r="N14" s="42">
        <f>N13</f>
        <v>3806.5944979227552</v>
      </c>
      <c r="O14" s="63">
        <f>SUM(O10:O12)</f>
        <v>95248.85</v>
      </c>
      <c r="P14" s="22" t="e">
        <f>((K14*J14)+(F14*E14))/O14</f>
        <v>#DIV/0!</v>
      </c>
      <c r="Q14" s="114">
        <f>Q13</f>
        <v>4171.7612189907786</v>
      </c>
      <c r="R14" s="41">
        <f>R13</f>
        <v>4060.9445261908127</v>
      </c>
      <c r="S14" s="42">
        <f>S13</f>
        <v>3806.5944979227552</v>
      </c>
      <c r="Y14" s="27"/>
      <c r="Z14" s="27"/>
      <c r="AA14" s="27"/>
      <c r="AB14" s="27"/>
      <c r="AC14" s="27"/>
      <c r="AD14" s="27"/>
      <c r="AM14" s="27"/>
      <c r="AN14" s="27"/>
      <c r="AO14" s="27"/>
      <c r="AP14" s="27"/>
      <c r="AQ14" s="27"/>
      <c r="AR14" s="27"/>
      <c r="AS14" s="27"/>
    </row>
    <row r="15" spans="2:45" ht="15.6">
      <c r="C15" s="23"/>
      <c r="D15" s="24"/>
      <c r="E15" s="95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S15" s="43"/>
      <c r="T15" s="43"/>
      <c r="U15" s="44"/>
      <c r="V15" s="43"/>
      <c r="W15" s="43"/>
      <c r="X15" s="43"/>
      <c r="Y15" s="27"/>
      <c r="Z15" s="27"/>
      <c r="AA15" s="27"/>
      <c r="AB15" s="27"/>
      <c r="AC15" s="27"/>
      <c r="AD15" s="27"/>
      <c r="AM15" s="27"/>
      <c r="AN15" s="27"/>
      <c r="AO15" s="27"/>
      <c r="AP15" s="27"/>
      <c r="AQ15" s="27"/>
      <c r="AR15" s="27"/>
      <c r="AS15" s="27"/>
    </row>
    <row r="16" spans="2:45" ht="24.75" customHeight="1" thickBot="1">
      <c r="B16" s="12" t="s">
        <v>32</v>
      </c>
      <c r="C16" s="25" t="s">
        <v>33</v>
      </c>
      <c r="D16" s="25"/>
      <c r="E16" s="96"/>
      <c r="F16" s="13"/>
      <c r="G16" s="13"/>
      <c r="H16" s="13"/>
      <c r="I16" s="13"/>
      <c r="J16" s="13"/>
      <c r="K16" s="178"/>
      <c r="L16" s="178"/>
      <c r="M16" s="38"/>
      <c r="N16" s="38"/>
      <c r="O16" s="38"/>
      <c r="P16" s="38"/>
      <c r="R16" s="43"/>
      <c r="S16" s="43"/>
      <c r="T16" s="43"/>
      <c r="U16" s="44"/>
      <c r="V16" s="43"/>
      <c r="W16" s="43"/>
      <c r="X16" s="43"/>
      <c r="Y16" s="27"/>
      <c r="Z16" s="27"/>
      <c r="AA16" s="27"/>
      <c r="AB16" s="27"/>
      <c r="AC16" s="27"/>
      <c r="AD16" s="27"/>
      <c r="AM16" s="27"/>
      <c r="AN16" s="27"/>
      <c r="AO16" s="27"/>
      <c r="AP16" s="27"/>
      <c r="AQ16" s="27"/>
      <c r="AR16" s="27"/>
      <c r="AS16" s="27"/>
    </row>
    <row r="17" spans="3:45" ht="21" customHeight="1" thickBot="1">
      <c r="C17" s="179" t="s">
        <v>13</v>
      </c>
      <c r="D17" s="181" t="s">
        <v>14</v>
      </c>
      <c r="E17" s="183" t="s">
        <v>69</v>
      </c>
      <c r="F17" s="184"/>
      <c r="G17" s="184"/>
      <c r="H17" s="184"/>
      <c r="I17" s="184"/>
      <c r="J17" s="184"/>
      <c r="K17" s="184"/>
      <c r="L17" s="184"/>
      <c r="M17" s="184"/>
      <c r="N17" s="185"/>
      <c r="O17" s="138"/>
      <c r="Y17" s="27"/>
      <c r="Z17" s="27"/>
      <c r="AA17" s="27"/>
      <c r="AB17" s="27"/>
      <c r="AC17" s="27"/>
      <c r="AD17" s="27"/>
      <c r="AM17" s="27"/>
      <c r="AN17" s="27"/>
      <c r="AO17" s="27"/>
      <c r="AP17" s="27"/>
      <c r="AQ17" s="27"/>
      <c r="AR17" s="27"/>
      <c r="AS17" s="27"/>
    </row>
    <row r="18" spans="3:45" ht="86.4">
      <c r="C18" s="180"/>
      <c r="D18" s="182"/>
      <c r="E18" s="64" t="s">
        <v>24</v>
      </c>
      <c r="F18" s="65" t="s">
        <v>20</v>
      </c>
      <c r="G18" s="66" t="s">
        <v>21</v>
      </c>
      <c r="H18" s="66" t="s">
        <v>22</v>
      </c>
      <c r="I18" s="67" t="s">
        <v>34</v>
      </c>
      <c r="J18" s="65" t="s">
        <v>35</v>
      </c>
      <c r="K18" s="67" t="s">
        <v>36</v>
      </c>
      <c r="L18" s="67" t="s">
        <v>37</v>
      </c>
      <c r="M18" s="66" t="s">
        <v>38</v>
      </c>
      <c r="N18" s="68" t="s">
        <v>39</v>
      </c>
      <c r="O18" s="138"/>
      <c r="Q18" s="27"/>
      <c r="Y18" s="27"/>
      <c r="Z18" s="27"/>
      <c r="AA18" s="27"/>
      <c r="AB18" s="27"/>
      <c r="AC18" s="27"/>
      <c r="AD18" s="27"/>
      <c r="AM18" s="27"/>
      <c r="AN18" s="27"/>
      <c r="AO18" s="27"/>
      <c r="AP18" s="27"/>
      <c r="AQ18" s="27"/>
      <c r="AR18" s="27"/>
      <c r="AS18" s="27"/>
    </row>
    <row r="19" spans="3:45">
      <c r="C19" s="17">
        <v>1</v>
      </c>
      <c r="D19" s="128" t="s">
        <v>26</v>
      </c>
      <c r="E19" s="139">
        <v>60489</v>
      </c>
      <c r="F19" s="135">
        <f t="shared" ref="F19:I21" si="0">P10</f>
        <v>0</v>
      </c>
      <c r="G19" s="125">
        <f t="shared" si="0"/>
        <v>4088.773552840511</v>
      </c>
      <c r="H19" s="125">
        <f t="shared" si="0"/>
        <v>3962.2803441808619</v>
      </c>
      <c r="I19" s="126">
        <f t="shared" si="0"/>
        <v>3671.94907381553</v>
      </c>
      <c r="J19" s="140">
        <v>3115.9574468085107</v>
      </c>
      <c r="K19" s="127">
        <f>IF(G19-I19&gt;650,G19-650,I19)</f>
        <v>3671.94907381553</v>
      </c>
      <c r="L19" s="126"/>
      <c r="M19" s="126"/>
      <c r="N19" s="141"/>
      <c r="O19" s="113">
        <f>G19-I19</f>
        <v>416.82447902498097</v>
      </c>
      <c r="P19" s="126"/>
      <c r="Q19" s="98"/>
      <c r="Y19" s="27"/>
      <c r="Z19" s="27"/>
      <c r="AA19" s="27"/>
      <c r="AB19" s="27"/>
      <c r="AC19" s="27"/>
      <c r="AD19" s="27"/>
      <c r="AM19" s="27"/>
      <c r="AN19" s="27"/>
      <c r="AO19" s="27"/>
      <c r="AP19" s="27"/>
      <c r="AQ19" s="27"/>
      <c r="AR19" s="27"/>
      <c r="AS19" s="27"/>
    </row>
    <row r="20" spans="3:45">
      <c r="C20" s="17">
        <v>2</v>
      </c>
      <c r="D20" s="133" t="s">
        <v>28</v>
      </c>
      <c r="E20" s="139"/>
      <c r="F20" s="135"/>
      <c r="G20" s="125"/>
      <c r="H20" s="125"/>
      <c r="I20" s="126"/>
      <c r="J20" s="126"/>
      <c r="K20" s="127"/>
      <c r="L20" s="126"/>
      <c r="M20" s="126"/>
      <c r="N20" s="141"/>
      <c r="O20" s="97"/>
      <c r="P20" s="126"/>
      <c r="Q20" s="99"/>
      <c r="R20" s="142"/>
      <c r="S20" s="143"/>
      <c r="T20" s="143"/>
      <c r="Y20" s="27"/>
      <c r="Z20" s="27"/>
      <c r="AA20" s="27"/>
      <c r="AB20" s="27"/>
      <c r="AC20" s="27"/>
      <c r="AD20" s="27"/>
      <c r="AM20" s="27"/>
      <c r="AN20" s="27"/>
      <c r="AO20" s="27"/>
      <c r="AP20" s="27"/>
      <c r="AQ20" s="27"/>
      <c r="AR20" s="27"/>
      <c r="AS20" s="27"/>
    </row>
    <row r="21" spans="3:45">
      <c r="C21" s="17">
        <v>3</v>
      </c>
      <c r="D21" s="133" t="s">
        <v>29</v>
      </c>
      <c r="E21" s="139">
        <v>3861</v>
      </c>
      <c r="F21" s="135">
        <f t="shared" si="0"/>
        <v>0</v>
      </c>
      <c r="G21" s="125">
        <f t="shared" si="0"/>
        <v>4758.3978663348553</v>
      </c>
      <c r="H21" s="125">
        <f t="shared" si="0"/>
        <v>4758.3978663348553</v>
      </c>
      <c r="I21" s="126">
        <f t="shared" si="0"/>
        <v>4758.3978663348553</v>
      </c>
      <c r="J21" s="126">
        <v>3900</v>
      </c>
      <c r="K21" s="127">
        <f>I21</f>
        <v>4758.3978663348553</v>
      </c>
      <c r="L21" s="126"/>
      <c r="M21" s="126"/>
      <c r="N21" s="141"/>
      <c r="O21" s="144"/>
      <c r="Y21" s="27"/>
      <c r="Z21" s="27"/>
      <c r="AA21" s="27"/>
      <c r="AB21" s="27"/>
      <c r="AC21" s="27"/>
      <c r="AD21" s="27"/>
      <c r="AM21" s="27"/>
      <c r="AN21" s="27"/>
      <c r="AO21" s="27"/>
      <c r="AP21" s="27"/>
      <c r="AQ21" s="27"/>
      <c r="AR21" s="27"/>
      <c r="AS21" s="27"/>
    </row>
    <row r="22" spans="3:45">
      <c r="C22" s="56"/>
      <c r="D22" s="57"/>
      <c r="E22" s="145">
        <f>SUM(E19:E21)</f>
        <v>64350</v>
      </c>
      <c r="F22" s="146">
        <f>SUMPRODUCT(F19:F21,$E$19:$E$21)/$E$22</f>
        <v>0</v>
      </c>
      <c r="G22" s="146">
        <f>SUMPRODUCT(G19:G21,$E$19:$E$21)/$E$22</f>
        <v>4128.9510116501715</v>
      </c>
      <c r="H22" s="146">
        <f>SUMPRODUCT(H19:H21,$E$19:$E$21)/$E$22</f>
        <v>4010.0473955101015</v>
      </c>
      <c r="I22" s="146">
        <f>SUMPRODUCT(I19:I21,$E$19:$E$21)/$E$22</f>
        <v>3737.1360013666895</v>
      </c>
      <c r="J22" s="146">
        <f>SUMPRODUCT(J19:J21,$E$19:$E$21)/$E$22</f>
        <v>3163</v>
      </c>
      <c r="K22" s="147">
        <f>SUMPRODUCT(K19:K21,E19:E21)/E22</f>
        <v>3737.1360013666895</v>
      </c>
      <c r="L22" s="147"/>
      <c r="M22" s="147"/>
      <c r="N22" s="148"/>
      <c r="O22" s="138"/>
      <c r="P22" s="163"/>
      <c r="Q22" s="163"/>
      <c r="R22" s="164"/>
      <c r="S22" s="164"/>
      <c r="T22" s="164"/>
      <c r="Y22" s="27"/>
      <c r="Z22" s="27"/>
      <c r="AA22" s="27"/>
      <c r="AB22" s="27"/>
      <c r="AC22" s="27"/>
      <c r="AD22" s="27"/>
      <c r="AM22" s="27"/>
      <c r="AN22" s="27"/>
      <c r="AO22" s="27"/>
      <c r="AP22" s="27"/>
      <c r="AQ22" s="27"/>
      <c r="AR22" s="27"/>
      <c r="AS22" s="27"/>
    </row>
    <row r="23" spans="3:45" ht="15" thickBot="1">
      <c r="C23" s="20">
        <v>7</v>
      </c>
      <c r="D23" s="21" t="s">
        <v>31</v>
      </c>
      <c r="E23" s="149">
        <f>SUM(E19:E21)</f>
        <v>64350</v>
      </c>
      <c r="F23" s="150">
        <f t="shared" ref="F23:K23" si="1">F22</f>
        <v>0</v>
      </c>
      <c r="G23" s="151">
        <f t="shared" si="1"/>
        <v>4128.9510116501715</v>
      </c>
      <c r="H23" s="151">
        <f t="shared" si="1"/>
        <v>4010.0473955101015</v>
      </c>
      <c r="I23" s="151">
        <f t="shared" si="1"/>
        <v>3737.1360013666895</v>
      </c>
      <c r="J23" s="152">
        <f t="shared" si="1"/>
        <v>3163</v>
      </c>
      <c r="K23" s="151">
        <f t="shared" si="1"/>
        <v>3737.1360013666895</v>
      </c>
      <c r="L23" s="151">
        <f>IF(I23-J23&gt;120,K23-120,K23-I23+J23)</f>
        <v>3617.1360013666895</v>
      </c>
      <c r="M23" s="151">
        <f>L23-J23-N23</f>
        <v>0</v>
      </c>
      <c r="N23" s="153">
        <f>IF(I23-J23&gt;120,I23-J23-120,0)</f>
        <v>454.13600136668947</v>
      </c>
      <c r="O23" s="154"/>
      <c r="P23" s="166"/>
      <c r="Q23" s="167"/>
      <c r="R23" s="168"/>
      <c r="S23" s="168"/>
      <c r="T23" s="168"/>
      <c r="Y23" s="27"/>
      <c r="Z23" s="27"/>
      <c r="AA23" s="27"/>
      <c r="AB23" s="27"/>
      <c r="AC23" s="27"/>
      <c r="AD23" s="27"/>
      <c r="AM23" s="27"/>
      <c r="AN23" s="27"/>
      <c r="AO23" s="27"/>
      <c r="AP23" s="27"/>
      <c r="AQ23" s="27"/>
      <c r="AR23" s="27"/>
      <c r="AS23" s="27"/>
    </row>
    <row r="24" spans="3:45">
      <c r="D24" s="26"/>
      <c r="E24" s="70"/>
      <c r="F24" s="70"/>
      <c r="G24" s="70"/>
      <c r="H24" s="70"/>
      <c r="I24" s="70"/>
      <c r="K24" s="71"/>
      <c r="L24" s="71"/>
      <c r="P24" s="166"/>
      <c r="Q24" s="167"/>
      <c r="R24" s="168"/>
      <c r="S24" s="168"/>
      <c r="T24" s="168"/>
    </row>
    <row r="25" spans="3:45">
      <c r="C25" s="72"/>
      <c r="H25" s="155" t="s">
        <v>40</v>
      </c>
      <c r="I25" s="84"/>
      <c r="J25" s="85">
        <f>I23-J23</f>
        <v>574.13600136668947</v>
      </c>
      <c r="K25" s="94"/>
      <c r="P25" s="169"/>
      <c r="Q25" s="167"/>
      <c r="R25" s="168"/>
      <c r="S25" s="168"/>
      <c r="T25" s="168"/>
    </row>
    <row r="26" spans="3:45" s="69" customFormat="1">
      <c r="C26" s="72"/>
      <c r="D26" s="138"/>
      <c r="E26" s="156"/>
      <c r="F26" s="6"/>
      <c r="G26" s="7"/>
      <c r="H26" s="155"/>
      <c r="I26" s="157"/>
      <c r="J26" s="92"/>
      <c r="K26" s="73"/>
      <c r="L26" s="143"/>
      <c r="M26" s="143"/>
      <c r="N26" s="143"/>
      <c r="O26" s="143"/>
      <c r="P26" s="164"/>
      <c r="Q26" s="165"/>
      <c r="R26" s="164"/>
      <c r="S26" s="164"/>
      <c r="T26" s="164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  <c r="AL26" s="143"/>
      <c r="AM26" s="143"/>
      <c r="AN26" s="143"/>
      <c r="AO26" s="143"/>
      <c r="AP26" s="143"/>
      <c r="AQ26" s="143"/>
      <c r="AR26" s="143"/>
      <c r="AS26" s="143"/>
    </row>
    <row r="27" spans="3:45" s="89" customFormat="1" ht="15.6">
      <c r="C27" s="124" t="s">
        <v>76</v>
      </c>
      <c r="D27" s="100"/>
      <c r="E27" s="101"/>
      <c r="F27" s="102"/>
      <c r="G27" s="103"/>
      <c r="H27" s="103"/>
      <c r="I27" s="90"/>
      <c r="J27" s="91"/>
      <c r="Q27" s="116"/>
    </row>
    <row r="28" spans="3:45" s="88" customFormat="1">
      <c r="C28" s="162" t="s">
        <v>77</v>
      </c>
      <c r="D28" s="105"/>
      <c r="E28" s="104"/>
      <c r="F28" s="102"/>
      <c r="G28" s="103"/>
      <c r="H28" s="103"/>
      <c r="M28" s="89"/>
      <c r="N28" s="89"/>
      <c r="O28" s="89"/>
      <c r="P28" s="89"/>
      <c r="Q28" s="116"/>
    </row>
    <row r="29" spans="3:45" s="88" customFormat="1">
      <c r="C29" s="162" t="s">
        <v>78</v>
      </c>
      <c r="D29" s="105"/>
      <c r="E29" s="104"/>
      <c r="F29" s="102"/>
      <c r="G29" s="103"/>
      <c r="H29" s="103"/>
      <c r="M29" s="89"/>
      <c r="N29" s="89"/>
      <c r="O29" s="89"/>
      <c r="P29" s="89"/>
      <c r="Q29" s="116"/>
    </row>
    <row r="30" spans="3:45" s="88" customFormat="1">
      <c r="C30" s="172" t="s">
        <v>79</v>
      </c>
      <c r="D30" s="106"/>
      <c r="E30" s="106"/>
      <c r="F30" s="106"/>
      <c r="G30" s="106"/>
      <c r="H30" s="106"/>
      <c r="M30" s="89"/>
      <c r="N30" s="89"/>
      <c r="O30" s="89"/>
      <c r="P30" s="89"/>
      <c r="Q30" s="116"/>
    </row>
    <row r="31" spans="3:45" s="88" customFormat="1">
      <c r="M31" s="89"/>
      <c r="N31" s="89"/>
      <c r="O31" s="89"/>
      <c r="P31" s="89"/>
      <c r="Q31" s="116"/>
    </row>
    <row r="32" spans="3:45">
      <c r="M32" s="143"/>
      <c r="N32" s="143"/>
      <c r="O32" s="143"/>
      <c r="P32" s="143"/>
      <c r="Q32" s="142"/>
    </row>
    <row r="33" spans="13:17">
      <c r="M33" s="143"/>
      <c r="N33" s="143"/>
      <c r="O33" s="143"/>
      <c r="P33" s="143"/>
      <c r="Q33" s="142"/>
    </row>
    <row r="34" spans="13:17">
      <c r="M34" s="143"/>
      <c r="N34" s="143"/>
      <c r="O34" s="143"/>
      <c r="P34" s="143"/>
      <c r="Q34" s="142"/>
    </row>
    <row r="35" spans="13:17">
      <c r="M35" s="143"/>
      <c r="N35" s="143"/>
      <c r="O35" s="143"/>
      <c r="P35" s="143"/>
      <c r="Q35" s="142"/>
    </row>
    <row r="36" spans="13:17">
      <c r="M36" s="143"/>
      <c r="N36" s="143"/>
      <c r="O36" s="143"/>
      <c r="P36" s="143"/>
      <c r="Q36" s="142"/>
    </row>
  </sheetData>
  <mergeCells count="13">
    <mergeCell ref="C3:E3"/>
    <mergeCell ref="F3:G3"/>
    <mergeCell ref="C8:C9"/>
    <mergeCell ref="D8:D9"/>
    <mergeCell ref="E8:I8"/>
    <mergeCell ref="O8:S8"/>
    <mergeCell ref="U9:AC9"/>
    <mergeCell ref="U10:AC11"/>
    <mergeCell ref="K16:L16"/>
    <mergeCell ref="C17:C18"/>
    <mergeCell ref="D17:D18"/>
    <mergeCell ref="E17:N17"/>
    <mergeCell ref="J8:N8"/>
  </mergeCells>
  <pageMargins left="0.49" right="0.39" top="0.62" bottom="0.37" header="0.31496062992125984" footer="0.31496062992125984"/>
  <pageSetup paperSize="9" scale="60" orientation="landscape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V48"/>
  <sheetViews>
    <sheetView tabSelected="1" workbookViewId="0">
      <selection activeCell="C36" sqref="C36"/>
    </sheetView>
  </sheetViews>
  <sheetFormatPr defaultColWidth="12.109375" defaultRowHeight="14.4"/>
  <cols>
    <col min="1" max="1" width="12.109375" style="74"/>
    <col min="2" max="2" width="32.109375" style="82" customWidth="1"/>
    <col min="3" max="3" width="13.6640625" style="74" customWidth="1"/>
    <col min="4" max="4" width="12.88671875" style="108" customWidth="1"/>
    <col min="5" max="5" width="13.6640625" style="74" customWidth="1"/>
    <col min="6" max="6" width="13" style="74" customWidth="1"/>
    <col min="7" max="7" width="12.6640625" style="74" customWidth="1"/>
    <col min="8" max="16384" width="12.109375" style="74"/>
  </cols>
  <sheetData>
    <row r="1" spans="1:48" ht="18">
      <c r="B1" s="196" t="s">
        <v>73</v>
      </c>
      <c r="C1" s="196"/>
      <c r="D1" s="196"/>
      <c r="E1" s="196"/>
      <c r="F1" s="196"/>
      <c r="G1" s="196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8"/>
      <c r="AR1" s="158"/>
      <c r="AS1" s="158"/>
      <c r="AT1" s="158"/>
      <c r="AU1" s="158"/>
      <c r="AV1" s="158"/>
    </row>
    <row r="3" spans="1:48" s="75" customFormat="1" ht="39.6">
      <c r="A3" s="2" t="s">
        <v>54</v>
      </c>
      <c r="B3" s="1" t="s">
        <v>41</v>
      </c>
      <c r="C3" s="2" t="s">
        <v>42</v>
      </c>
      <c r="D3" s="1" t="s">
        <v>43</v>
      </c>
      <c r="E3" s="3" t="s">
        <v>44</v>
      </c>
      <c r="F3" s="4" t="s">
        <v>45</v>
      </c>
      <c r="G3" s="4" t="s">
        <v>46</v>
      </c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  <c r="AC3" s="159"/>
      <c r="AD3" s="159"/>
      <c r="AE3" s="159"/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59"/>
      <c r="AT3" s="159"/>
      <c r="AU3" s="159"/>
      <c r="AV3" s="159"/>
    </row>
    <row r="4" spans="1:48" s="77" customFormat="1" ht="15.6">
      <c r="A4" s="170"/>
      <c r="B4" s="5" t="s">
        <v>47</v>
      </c>
      <c r="C4" s="93"/>
      <c r="D4" s="49"/>
      <c r="E4" s="76"/>
      <c r="F4" s="111"/>
      <c r="G4" s="110"/>
      <c r="H4" s="93"/>
      <c r="K4" s="159"/>
    </row>
    <row r="5" spans="1:48" s="77" customFormat="1">
      <c r="A5" s="170"/>
      <c r="B5" s="78" t="s">
        <v>48</v>
      </c>
      <c r="C5" s="79"/>
      <c r="D5" s="107"/>
      <c r="E5" s="76"/>
      <c r="F5" s="80"/>
      <c r="G5" s="80"/>
      <c r="H5" s="159"/>
      <c r="J5" s="159"/>
      <c r="K5" s="159"/>
      <c r="L5" s="159"/>
    </row>
    <row r="6" spans="1:48" s="120" customFormat="1" ht="15.6">
      <c r="A6" s="171" t="s">
        <v>58</v>
      </c>
      <c r="B6" s="117" t="s">
        <v>52</v>
      </c>
      <c r="C6" s="118">
        <v>4079.65</v>
      </c>
      <c r="D6" s="119">
        <v>161005722</v>
      </c>
      <c r="E6" s="109">
        <v>45688</v>
      </c>
      <c r="F6" s="115">
        <v>4130</v>
      </c>
      <c r="G6" s="115">
        <v>2458</v>
      </c>
      <c r="H6" s="160"/>
      <c r="I6" s="160"/>
      <c r="J6" s="160"/>
      <c r="K6" s="160"/>
      <c r="L6" s="160"/>
    </row>
    <row r="7" spans="1:48" s="120" customFormat="1" ht="15.6">
      <c r="A7" s="171" t="s">
        <v>57</v>
      </c>
      <c r="B7" s="117" t="s">
        <v>64</v>
      </c>
      <c r="C7" s="118">
        <v>2008.63</v>
      </c>
      <c r="D7" s="119">
        <v>151000734</v>
      </c>
      <c r="E7" s="109">
        <v>45690</v>
      </c>
      <c r="F7" s="115">
        <v>4041</v>
      </c>
      <c r="G7" s="115">
        <v>4061</v>
      </c>
      <c r="H7" s="160"/>
      <c r="I7" s="160"/>
      <c r="J7" s="160"/>
      <c r="K7" s="160"/>
      <c r="L7" s="160"/>
    </row>
    <row r="8" spans="1:48" s="120" customFormat="1" ht="15.6">
      <c r="A8" s="171" t="s">
        <v>57</v>
      </c>
      <c r="B8" s="117" t="s">
        <v>65</v>
      </c>
      <c r="C8" s="118">
        <v>2074.87</v>
      </c>
      <c r="D8" s="119">
        <v>151000734</v>
      </c>
      <c r="E8" s="109">
        <v>45690</v>
      </c>
      <c r="F8" s="115">
        <v>4068</v>
      </c>
      <c r="G8" s="115">
        <v>4139</v>
      </c>
      <c r="H8" s="160"/>
      <c r="I8" s="160"/>
      <c r="J8" s="160"/>
      <c r="K8" s="160"/>
      <c r="L8" s="160"/>
    </row>
    <row r="9" spans="1:48" s="120" customFormat="1" ht="15.6">
      <c r="A9" s="171" t="s">
        <v>55</v>
      </c>
      <c r="B9" s="117" t="s">
        <v>50</v>
      </c>
      <c r="C9" s="118">
        <v>3377.47</v>
      </c>
      <c r="D9" s="119">
        <v>161002532</v>
      </c>
      <c r="E9" s="109">
        <v>45691</v>
      </c>
      <c r="F9" s="115">
        <v>4053</v>
      </c>
      <c r="G9" s="115">
        <v>3905</v>
      </c>
      <c r="H9" s="160"/>
      <c r="I9" s="160"/>
      <c r="J9" s="160"/>
      <c r="K9" s="160"/>
      <c r="L9" s="160"/>
    </row>
    <row r="10" spans="1:48" s="120" customFormat="1" ht="15.6">
      <c r="A10" s="171" t="s">
        <v>55</v>
      </c>
      <c r="B10" s="117" t="s">
        <v>70</v>
      </c>
      <c r="C10" s="118">
        <v>688.93</v>
      </c>
      <c r="D10" s="119">
        <v>161002532</v>
      </c>
      <c r="E10" s="109">
        <v>45691</v>
      </c>
      <c r="F10" s="115">
        <v>5225</v>
      </c>
      <c r="G10" s="115">
        <v>3811</v>
      </c>
      <c r="H10" s="160"/>
      <c r="I10" s="160"/>
      <c r="J10" s="160"/>
      <c r="K10" s="160"/>
      <c r="L10" s="160"/>
    </row>
    <row r="11" spans="1:48" s="120" customFormat="1" ht="15.6">
      <c r="A11" s="171" t="s">
        <v>57</v>
      </c>
      <c r="B11" s="117" t="s">
        <v>49</v>
      </c>
      <c r="C11" s="118">
        <v>2002.9</v>
      </c>
      <c r="D11" s="119">
        <v>161010186</v>
      </c>
      <c r="E11" s="109">
        <v>45692</v>
      </c>
      <c r="F11" s="115">
        <v>4725</v>
      </c>
      <c r="G11" s="115">
        <v>4271</v>
      </c>
      <c r="H11" s="160"/>
      <c r="I11" s="160"/>
      <c r="J11" s="160"/>
      <c r="K11" s="160"/>
      <c r="L11" s="160"/>
    </row>
    <row r="12" spans="1:48" s="120" customFormat="1" ht="15.6">
      <c r="A12" s="171" t="s">
        <v>57</v>
      </c>
      <c r="B12" s="117" t="s">
        <v>64</v>
      </c>
      <c r="C12" s="118">
        <v>1943.3</v>
      </c>
      <c r="D12" s="119">
        <v>161010186</v>
      </c>
      <c r="E12" s="109">
        <v>45692</v>
      </c>
      <c r="F12" s="115">
        <v>3921</v>
      </c>
      <c r="G12" s="115">
        <v>3892</v>
      </c>
      <c r="H12" s="160"/>
      <c r="I12" s="160"/>
      <c r="J12" s="160"/>
      <c r="K12" s="160"/>
      <c r="L12" s="160"/>
    </row>
    <row r="13" spans="1:48" s="120" customFormat="1" ht="15.6">
      <c r="A13" s="171" t="s">
        <v>58</v>
      </c>
      <c r="B13" s="117" t="s">
        <v>52</v>
      </c>
      <c r="C13" s="118">
        <v>3896.9</v>
      </c>
      <c r="D13" s="119">
        <v>161005731</v>
      </c>
      <c r="E13" s="109">
        <v>45692</v>
      </c>
      <c r="F13" s="115">
        <v>3570</v>
      </c>
      <c r="G13" s="115">
        <v>3676</v>
      </c>
      <c r="H13" s="160"/>
      <c r="I13" s="160"/>
      <c r="J13" s="160"/>
      <c r="K13" s="160"/>
      <c r="L13" s="160"/>
    </row>
    <row r="14" spans="1:48" s="120" customFormat="1" ht="15.6">
      <c r="A14" s="171" t="s">
        <v>57</v>
      </c>
      <c r="B14" s="117" t="s">
        <v>49</v>
      </c>
      <c r="C14" s="118">
        <v>2101.11</v>
      </c>
      <c r="D14" s="119">
        <v>151000738</v>
      </c>
      <c r="E14" s="109">
        <v>45693</v>
      </c>
      <c r="F14" s="115">
        <v>4991</v>
      </c>
      <c r="G14" s="115">
        <v>4282</v>
      </c>
      <c r="H14" s="160"/>
      <c r="I14" s="160"/>
      <c r="J14" s="160"/>
      <c r="K14" s="160"/>
      <c r="L14" s="160"/>
    </row>
    <row r="15" spans="1:48" s="120" customFormat="1" ht="15.6">
      <c r="A15" s="171" t="s">
        <v>57</v>
      </c>
      <c r="B15" s="117" t="s">
        <v>66</v>
      </c>
      <c r="C15" s="118">
        <v>1949.59</v>
      </c>
      <c r="D15" s="119">
        <v>151000738</v>
      </c>
      <c r="E15" s="109">
        <v>45693</v>
      </c>
      <c r="F15" s="115">
        <v>4012</v>
      </c>
      <c r="G15" s="115">
        <v>4398</v>
      </c>
      <c r="H15" s="160"/>
      <c r="I15" s="160"/>
      <c r="J15" s="160"/>
      <c r="K15" s="160"/>
      <c r="L15" s="160"/>
    </row>
    <row r="16" spans="1:48" s="120" customFormat="1" ht="15.6">
      <c r="A16" s="171" t="s">
        <v>56</v>
      </c>
      <c r="B16" s="117" t="s">
        <v>51</v>
      </c>
      <c r="C16" s="118">
        <v>3921.5</v>
      </c>
      <c r="D16" s="119">
        <v>161002858</v>
      </c>
      <c r="E16" s="109">
        <v>45699</v>
      </c>
      <c r="F16" s="115">
        <v>4359</v>
      </c>
      <c r="G16" s="115">
        <v>3805</v>
      </c>
      <c r="H16" s="160"/>
      <c r="I16" s="160"/>
      <c r="J16" s="160"/>
      <c r="K16" s="160"/>
      <c r="L16" s="160"/>
    </row>
    <row r="17" spans="1:12" s="120" customFormat="1" ht="15.6">
      <c r="A17" s="171" t="s">
        <v>56</v>
      </c>
      <c r="B17" s="117" t="s">
        <v>51</v>
      </c>
      <c r="C17" s="118">
        <v>4070.5</v>
      </c>
      <c r="D17" s="119">
        <v>161002860</v>
      </c>
      <c r="E17" s="109">
        <v>45701</v>
      </c>
      <c r="F17" s="115">
        <v>4337</v>
      </c>
      <c r="G17" s="115">
        <v>2659</v>
      </c>
      <c r="H17" s="160"/>
      <c r="I17" s="160"/>
      <c r="J17" s="160"/>
      <c r="K17" s="160"/>
      <c r="L17" s="160"/>
    </row>
    <row r="18" spans="1:12" s="120" customFormat="1" ht="15.6">
      <c r="A18" s="171" t="s">
        <v>57</v>
      </c>
      <c r="B18" s="117" t="s">
        <v>64</v>
      </c>
      <c r="C18" s="118">
        <v>2069.69</v>
      </c>
      <c r="D18" s="119">
        <v>161010198</v>
      </c>
      <c r="E18" s="109">
        <v>45702</v>
      </c>
      <c r="F18" s="115">
        <v>4088</v>
      </c>
      <c r="G18" s="115">
        <v>3532</v>
      </c>
      <c r="H18" s="160"/>
      <c r="I18" s="160"/>
      <c r="J18" s="160"/>
      <c r="K18" s="160"/>
      <c r="L18" s="160"/>
    </row>
    <row r="19" spans="1:12" s="120" customFormat="1" ht="15.6">
      <c r="A19" s="171" t="s">
        <v>57</v>
      </c>
      <c r="B19" s="117" t="s">
        <v>66</v>
      </c>
      <c r="C19" s="118">
        <v>1988.01</v>
      </c>
      <c r="D19" s="119">
        <v>161010198</v>
      </c>
      <c r="E19" s="109">
        <v>45702</v>
      </c>
      <c r="F19" s="115">
        <v>4029</v>
      </c>
      <c r="G19" s="115">
        <v>3223</v>
      </c>
      <c r="H19" s="160"/>
      <c r="I19" s="160"/>
      <c r="J19" s="160"/>
      <c r="K19" s="160"/>
      <c r="L19" s="160"/>
    </row>
    <row r="20" spans="1:12" s="120" customFormat="1" ht="15.6">
      <c r="A20" s="171" t="s">
        <v>56</v>
      </c>
      <c r="B20" s="117" t="s">
        <v>51</v>
      </c>
      <c r="C20" s="118">
        <v>3975.75</v>
      </c>
      <c r="D20" s="119">
        <v>151000167</v>
      </c>
      <c r="E20" s="109">
        <v>45703</v>
      </c>
      <c r="F20" s="115">
        <v>4341</v>
      </c>
      <c r="G20" s="115">
        <v>3258</v>
      </c>
      <c r="H20" s="160"/>
      <c r="I20" s="160"/>
      <c r="J20" s="160"/>
      <c r="K20" s="160"/>
      <c r="L20" s="160"/>
    </row>
    <row r="21" spans="1:12" s="120" customFormat="1" ht="15.6">
      <c r="A21" s="171" t="s">
        <v>57</v>
      </c>
      <c r="B21" s="117" t="s">
        <v>66</v>
      </c>
      <c r="C21" s="118">
        <v>1900.08</v>
      </c>
      <c r="D21" s="119">
        <v>151000746</v>
      </c>
      <c r="E21" s="109">
        <v>45703</v>
      </c>
      <c r="F21" s="115">
        <v>4071</v>
      </c>
      <c r="G21" s="115">
        <v>3469</v>
      </c>
      <c r="H21" s="160"/>
      <c r="I21" s="160"/>
      <c r="J21" s="160"/>
      <c r="K21" s="160"/>
      <c r="L21" s="160"/>
    </row>
    <row r="22" spans="1:12" s="120" customFormat="1" ht="15.6">
      <c r="A22" s="171" t="s">
        <v>57</v>
      </c>
      <c r="B22" s="117" t="s">
        <v>64</v>
      </c>
      <c r="C22" s="118">
        <v>2005.22</v>
      </c>
      <c r="D22" s="119">
        <v>151000746</v>
      </c>
      <c r="E22" s="109">
        <v>45703</v>
      </c>
      <c r="F22" s="115">
        <v>4026</v>
      </c>
      <c r="G22" s="115">
        <v>3411</v>
      </c>
      <c r="H22" s="160"/>
      <c r="I22" s="160"/>
      <c r="J22" s="160"/>
      <c r="K22" s="160"/>
      <c r="L22" s="160"/>
    </row>
    <row r="23" spans="1:12" s="120" customFormat="1" ht="15.6">
      <c r="A23" s="171" t="s">
        <v>57</v>
      </c>
      <c r="B23" s="117" t="s">
        <v>64</v>
      </c>
      <c r="C23" s="118">
        <v>3876.3</v>
      </c>
      <c r="D23" s="119">
        <v>161010200</v>
      </c>
      <c r="E23" s="109">
        <v>45704</v>
      </c>
      <c r="F23" s="115">
        <v>4046</v>
      </c>
      <c r="G23" s="115">
        <v>4177</v>
      </c>
      <c r="H23" s="160"/>
      <c r="I23" s="160"/>
      <c r="J23" s="160"/>
      <c r="K23" s="160"/>
      <c r="L23" s="160"/>
    </row>
    <row r="24" spans="1:12" s="120" customFormat="1" ht="15.6">
      <c r="A24" s="171" t="s">
        <v>56</v>
      </c>
      <c r="B24" s="117" t="s">
        <v>51</v>
      </c>
      <c r="C24" s="118">
        <v>4005.95</v>
      </c>
      <c r="D24" s="119">
        <v>161002862</v>
      </c>
      <c r="E24" s="109">
        <v>45706</v>
      </c>
      <c r="F24" s="115">
        <v>3614</v>
      </c>
      <c r="G24" s="115">
        <v>3932</v>
      </c>
      <c r="H24" s="160"/>
      <c r="I24" s="160"/>
      <c r="J24" s="160"/>
      <c r="K24" s="160"/>
      <c r="L24" s="160"/>
    </row>
    <row r="25" spans="1:12" s="120" customFormat="1" ht="15.6">
      <c r="A25" s="171" t="s">
        <v>57</v>
      </c>
      <c r="B25" s="117" t="s">
        <v>66</v>
      </c>
      <c r="C25" s="118">
        <v>1866.56</v>
      </c>
      <c r="D25" s="119">
        <v>161010202</v>
      </c>
      <c r="E25" s="109">
        <v>45707</v>
      </c>
      <c r="F25" s="115">
        <v>4045</v>
      </c>
      <c r="G25" s="115">
        <v>3953</v>
      </c>
      <c r="H25" s="160"/>
      <c r="I25" s="160"/>
      <c r="J25" s="160"/>
      <c r="K25" s="160"/>
      <c r="L25" s="160"/>
    </row>
    <row r="26" spans="1:12" s="120" customFormat="1" ht="15.6">
      <c r="A26" s="171" t="s">
        <v>57</v>
      </c>
      <c r="B26" s="117" t="s">
        <v>64</v>
      </c>
      <c r="C26" s="118">
        <v>1969.74</v>
      </c>
      <c r="D26" s="119">
        <v>161010202</v>
      </c>
      <c r="E26" s="109">
        <v>45707</v>
      </c>
      <c r="F26" s="115">
        <v>4067</v>
      </c>
      <c r="G26" s="115">
        <v>4520</v>
      </c>
      <c r="H26" s="160"/>
      <c r="I26" s="160"/>
      <c r="J26" s="160"/>
      <c r="K26" s="160"/>
      <c r="L26" s="160"/>
    </row>
    <row r="27" spans="1:12" s="120" customFormat="1" ht="15.6">
      <c r="A27" s="171" t="s">
        <v>56</v>
      </c>
      <c r="B27" s="117" t="s">
        <v>51</v>
      </c>
      <c r="C27" s="118">
        <v>4101.1000000000004</v>
      </c>
      <c r="D27" s="119">
        <v>161002866</v>
      </c>
      <c r="E27" s="109">
        <v>45711</v>
      </c>
      <c r="F27" s="115">
        <v>3622</v>
      </c>
      <c r="G27" s="115">
        <v>3957</v>
      </c>
      <c r="H27" s="160"/>
      <c r="I27" s="160"/>
      <c r="J27" s="160"/>
      <c r="K27" s="160"/>
      <c r="L27" s="160"/>
    </row>
    <row r="28" spans="1:12" s="120" customFormat="1" ht="15.6">
      <c r="A28" s="171" t="s">
        <v>57</v>
      </c>
      <c r="B28" s="117" t="s">
        <v>66</v>
      </c>
      <c r="C28" s="118">
        <v>1931.22</v>
      </c>
      <c r="D28" s="119">
        <v>151000755</v>
      </c>
      <c r="E28" s="109">
        <v>45712</v>
      </c>
      <c r="F28" s="115">
        <v>4041</v>
      </c>
      <c r="G28" s="115">
        <v>4025</v>
      </c>
      <c r="H28" s="160"/>
      <c r="I28" s="160"/>
      <c r="J28" s="160"/>
      <c r="K28" s="160"/>
      <c r="L28" s="160"/>
    </row>
    <row r="29" spans="1:12" s="120" customFormat="1" ht="15.6">
      <c r="A29" s="171" t="s">
        <v>57</v>
      </c>
      <c r="B29" s="117" t="s">
        <v>64</v>
      </c>
      <c r="C29" s="118">
        <v>2035.93</v>
      </c>
      <c r="D29" s="119">
        <v>151000755</v>
      </c>
      <c r="E29" s="109">
        <v>45712</v>
      </c>
      <c r="F29" s="115">
        <v>4023</v>
      </c>
      <c r="G29" s="115">
        <v>4171</v>
      </c>
      <c r="H29" s="160"/>
      <c r="I29" s="160"/>
      <c r="J29" s="160"/>
      <c r="K29" s="160"/>
      <c r="L29" s="160"/>
    </row>
    <row r="30" spans="1:12" s="120" customFormat="1" ht="15.6">
      <c r="A30" s="171" t="s">
        <v>56</v>
      </c>
      <c r="B30" s="117" t="s">
        <v>51</v>
      </c>
      <c r="C30" s="118">
        <v>3724.15</v>
      </c>
      <c r="D30" s="119">
        <v>141000109</v>
      </c>
      <c r="E30" s="109">
        <v>45712</v>
      </c>
      <c r="F30" s="115">
        <v>4323</v>
      </c>
      <c r="G30" s="115">
        <v>3737</v>
      </c>
      <c r="H30" s="160"/>
      <c r="I30" s="160"/>
      <c r="J30" s="160"/>
      <c r="K30" s="160"/>
      <c r="L30" s="160"/>
    </row>
    <row r="31" spans="1:12" s="120" customFormat="1" ht="15.6">
      <c r="A31" s="171" t="s">
        <v>57</v>
      </c>
      <c r="B31" s="117" t="s">
        <v>66</v>
      </c>
      <c r="C31" s="118">
        <v>1209.18</v>
      </c>
      <c r="D31" s="119">
        <v>151000757</v>
      </c>
      <c r="E31" s="109" t="s">
        <v>71</v>
      </c>
      <c r="F31" s="115">
        <v>4022</v>
      </c>
      <c r="G31" s="115">
        <v>3393</v>
      </c>
      <c r="H31" s="160"/>
      <c r="I31" s="160"/>
      <c r="J31" s="160"/>
      <c r="K31" s="160"/>
      <c r="L31" s="160"/>
    </row>
    <row r="32" spans="1:12" s="120" customFormat="1" ht="15.6">
      <c r="A32" s="171" t="s">
        <v>57</v>
      </c>
      <c r="B32" s="117" t="s">
        <v>64</v>
      </c>
      <c r="C32" s="118">
        <v>2679.32</v>
      </c>
      <c r="D32" s="119">
        <v>151000757</v>
      </c>
      <c r="E32" s="109" t="s">
        <v>71</v>
      </c>
      <c r="F32" s="115">
        <v>4034</v>
      </c>
      <c r="G32" s="115">
        <v>3443</v>
      </c>
      <c r="H32" s="160"/>
      <c r="I32" s="160"/>
      <c r="J32" s="160"/>
      <c r="K32" s="160"/>
      <c r="L32" s="160"/>
    </row>
    <row r="33" spans="1:48" s="120" customFormat="1" ht="15.6">
      <c r="A33" s="171" t="s">
        <v>67</v>
      </c>
      <c r="B33" s="117" t="s">
        <v>68</v>
      </c>
      <c r="C33" s="118">
        <v>3818.15</v>
      </c>
      <c r="D33" s="119">
        <v>462001941</v>
      </c>
      <c r="E33" s="109">
        <v>45696</v>
      </c>
      <c r="F33" s="115">
        <v>4519</v>
      </c>
      <c r="G33" s="115">
        <v>3857</v>
      </c>
      <c r="H33" s="160"/>
      <c r="I33" s="160"/>
      <c r="J33" s="160"/>
      <c r="K33" s="160"/>
      <c r="L33" s="160"/>
    </row>
    <row r="34" spans="1:48" s="120" customFormat="1" ht="15.6">
      <c r="A34" s="171" t="s">
        <v>61</v>
      </c>
      <c r="B34" s="117" t="s">
        <v>72</v>
      </c>
      <c r="C34" s="118">
        <v>4138.25</v>
      </c>
      <c r="D34" s="119">
        <v>262002760</v>
      </c>
      <c r="E34" s="109">
        <v>45701</v>
      </c>
      <c r="F34" s="112">
        <v>3165</v>
      </c>
      <c r="G34" s="115">
        <v>2625</v>
      </c>
      <c r="H34" s="160"/>
      <c r="I34" s="160"/>
      <c r="J34" s="160"/>
      <c r="K34" s="160"/>
      <c r="L34" s="160"/>
    </row>
    <row r="35" spans="1:48" s="120" customFormat="1" ht="15.6">
      <c r="A35" s="171" t="s">
        <v>59</v>
      </c>
      <c r="B35" s="117" t="s">
        <v>53</v>
      </c>
      <c r="C35" s="118">
        <v>4034.55</v>
      </c>
      <c r="D35" s="119">
        <v>462000528</v>
      </c>
      <c r="E35" s="109">
        <v>45706</v>
      </c>
      <c r="F35" s="115">
        <v>4513</v>
      </c>
      <c r="G35" s="115">
        <v>4066</v>
      </c>
      <c r="H35" s="160"/>
      <c r="I35" s="160"/>
      <c r="J35" s="160"/>
      <c r="K35" s="160"/>
      <c r="L35" s="160"/>
    </row>
    <row r="36" spans="1:48" s="120" customFormat="1">
      <c r="A36" s="171"/>
      <c r="B36" s="117"/>
      <c r="C36" s="46">
        <f>SUM(C6:C35)</f>
        <v>83444.5</v>
      </c>
      <c r="D36" s="119"/>
      <c r="E36" s="109"/>
      <c r="F36" s="47">
        <f>SUMPRODUCT(F4:F35,$C4:$C35)/$C36</f>
        <v>4088.773552840511</v>
      </c>
      <c r="G36" s="47">
        <f>SUMPRODUCT(G4:G35,$C4:$C35)/$C36</f>
        <v>3671.94907381553</v>
      </c>
      <c r="H36" s="160"/>
      <c r="I36" s="160"/>
      <c r="J36" s="160"/>
      <c r="K36" s="160"/>
      <c r="L36" s="160"/>
    </row>
    <row r="37" spans="1:48" s="120" customFormat="1" ht="15.6">
      <c r="A37" s="171" t="s">
        <v>60</v>
      </c>
      <c r="B37" s="117" t="s">
        <v>62</v>
      </c>
      <c r="C37" s="118">
        <v>3981.25</v>
      </c>
      <c r="D37" s="119">
        <v>481000516</v>
      </c>
      <c r="E37" s="109">
        <v>45690</v>
      </c>
      <c r="F37" s="112">
        <v>4764.1455966776593</v>
      </c>
      <c r="G37" s="112">
        <v>4764.1455966776593</v>
      </c>
      <c r="H37" s="160"/>
      <c r="I37" s="160"/>
      <c r="J37" s="160"/>
      <c r="K37" s="160"/>
      <c r="L37" s="160"/>
    </row>
    <row r="38" spans="1:48" s="120" customFormat="1" ht="15.6">
      <c r="A38" s="171" t="s">
        <v>60</v>
      </c>
      <c r="B38" s="117" t="s">
        <v>62</v>
      </c>
      <c r="C38" s="118">
        <v>3845.75</v>
      </c>
      <c r="D38" s="119">
        <v>481000519</v>
      </c>
      <c r="E38" s="109">
        <v>45691</v>
      </c>
      <c r="F38" s="112">
        <v>4748.7310698583296</v>
      </c>
      <c r="G38" s="112">
        <v>4748.7310698583296</v>
      </c>
      <c r="H38" s="160"/>
      <c r="I38" s="160"/>
      <c r="J38" s="160"/>
      <c r="K38" s="160"/>
      <c r="L38" s="160"/>
    </row>
    <row r="39" spans="1:48" s="120" customFormat="1" ht="15.6">
      <c r="A39" s="171" t="s">
        <v>60</v>
      </c>
      <c r="B39" s="117" t="s">
        <v>62</v>
      </c>
      <c r="C39" s="118">
        <v>3977.35</v>
      </c>
      <c r="D39" s="119">
        <v>481000523</v>
      </c>
      <c r="E39" s="109">
        <v>45692</v>
      </c>
      <c r="F39" s="112">
        <v>4761.9914477703114</v>
      </c>
      <c r="G39" s="112">
        <v>4761.9914477703114</v>
      </c>
      <c r="H39" s="160"/>
      <c r="I39" s="160"/>
      <c r="J39" s="160"/>
      <c r="K39" s="160"/>
      <c r="L39" s="160"/>
    </row>
    <row r="40" spans="1:48">
      <c r="B40" s="81"/>
      <c r="C40" s="46">
        <f>SUM(C37:C39)</f>
        <v>11804.35</v>
      </c>
      <c r="D40" s="45"/>
      <c r="E40" s="45"/>
      <c r="F40" s="47">
        <f>SUMPRODUCT(F37:F39,C37:C39)/C40</f>
        <v>4758.3978663348553</v>
      </c>
      <c r="G40" s="47">
        <f>SUMPRODUCT(G37:G39,C37:C39)/C40</f>
        <v>4758.3978663348553</v>
      </c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59"/>
      <c r="AK40" s="159"/>
      <c r="AL40" s="159"/>
      <c r="AM40" s="159"/>
      <c r="AN40" s="159"/>
      <c r="AO40" s="159"/>
      <c r="AP40" s="159"/>
      <c r="AQ40" s="159"/>
      <c r="AR40" s="159"/>
      <c r="AS40" s="159"/>
      <c r="AT40" s="159"/>
      <c r="AU40" s="159"/>
      <c r="AV40" s="159"/>
    </row>
    <row r="42" spans="1:48" s="48" customFormat="1">
      <c r="B42" s="124" t="s">
        <v>76</v>
      </c>
      <c r="C42" s="123"/>
      <c r="D42" s="123"/>
      <c r="E42" s="123"/>
    </row>
    <row r="43" spans="1:48" s="48" customFormat="1">
      <c r="B43" s="162" t="s">
        <v>77</v>
      </c>
      <c r="C43" s="123"/>
      <c r="D43" s="123"/>
      <c r="E43" s="123"/>
    </row>
    <row r="44" spans="1:48" s="48" customFormat="1">
      <c r="B44" s="162" t="s">
        <v>78</v>
      </c>
      <c r="C44" s="123"/>
      <c r="D44" s="123"/>
      <c r="E44" s="123"/>
    </row>
    <row r="45" spans="1:48" s="48" customFormat="1">
      <c r="B45" s="172" t="s">
        <v>79</v>
      </c>
    </row>
    <row r="46" spans="1:48" s="48" customFormat="1">
      <c r="B46" s="121"/>
      <c r="D46" s="122"/>
    </row>
    <row r="47" spans="1:48" s="48" customFormat="1">
      <c r="B47" s="121"/>
      <c r="D47" s="122"/>
    </row>
    <row r="48" spans="1:48">
      <c r="G48" s="158"/>
    </row>
  </sheetData>
  <mergeCells count="1">
    <mergeCell ref="B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Coal details 660</vt:lpstr>
      <vt:lpstr>GCV  DETAILS 660</vt:lpstr>
      <vt:lpstr>'Coal details 660'!Print_Area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SAVITA SHARMA</dc:creator>
  <cp:lastModifiedBy>Head Office82</cp:lastModifiedBy>
  <cp:revision/>
  <cp:lastPrinted>2025-01-20T10:35:35Z</cp:lastPrinted>
  <dcterms:created xsi:type="dcterms:W3CDTF">2015-06-05T18:17:00Z</dcterms:created>
  <dcterms:modified xsi:type="dcterms:W3CDTF">2025-12-22T08:50:24Z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C9DC46F26F82458C922C150980C4CBDE</vt:lpwstr>
  </property>
  <property fmtid="{D5CDD505-2E9C-101B-9397-08002B2CF9AE}" pid="3" name="KSOProductBuildVer">
    <vt:lpwstr>1033-11.2.0.11537</vt:lpwstr>
  </property>
</Properties>
</file>