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ile 08  ( Capital cost - New Units )\File 08L  ( Bhusawal # 660 MW )\Final Tariff - Bhusaval Unit6 660 MW - Petition\Data Gaps\Annexures\DG-11-Annexure-\"/>
    </mc:Choice>
  </mc:AlternateContent>
  <xr:revisionPtr revIDLastSave="0" documentId="13_ncr:1_{293C9316-1DBC-4F88-8C93-0A1E2CB674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quity" sheetId="1" r:id="rId1"/>
  </sheets>
  <definedNames>
    <definedName name="_xlnm.Print_Area" localSheetId="0">Equity!$A$2:$G$37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I17" i="1"/>
  <c r="I15" i="1"/>
  <c r="I16" i="1"/>
  <c r="I14" i="1"/>
  <c r="I13" i="1"/>
  <c r="I12" i="1"/>
  <c r="I11" i="1"/>
  <c r="E37" i="1"/>
  <c r="J36" i="1"/>
  <c r="J37" i="1" s="1"/>
  <c r="G25" i="1"/>
  <c r="G24" i="1"/>
  <c r="G20" i="1" l="1"/>
  <c r="G19" i="1"/>
  <c r="G18" i="1"/>
  <c r="G17" i="1"/>
  <c r="G16" i="1"/>
  <c r="G15" i="1"/>
  <c r="G13" i="1"/>
  <c r="G12" i="1"/>
  <c r="G11" i="1"/>
  <c r="G10" i="1"/>
  <c r="G9" i="1"/>
  <c r="G8" i="1"/>
  <c r="G7" i="1"/>
  <c r="G6" i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G23" i="1" l="1"/>
  <c r="E33" i="1" l="1"/>
  <c r="G26" i="1"/>
  <c r="E32" i="1" l="1"/>
  <c r="E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G1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This GR is cancelled as per GoM Letter</t>
        </r>
      </text>
    </comment>
  </commentList>
</comments>
</file>

<file path=xl/sharedStrings.xml><?xml version="1.0" encoding="utf-8"?>
<sst xmlns="http://schemas.openxmlformats.org/spreadsheetml/2006/main" count="85" uniqueCount="61">
  <si>
    <t>GoM Circular no शासन निर्णयक्र</t>
  </si>
  <si>
    <t xml:space="preserve">date </t>
  </si>
  <si>
    <t>Year</t>
  </si>
  <si>
    <t>Amount of Equity IN Crs</t>
  </si>
  <si>
    <t>Nidhi Vitaran - 2010/ P.K.207/ Urja -3</t>
  </si>
  <si>
    <t>Nidhivi - 2011/ BSL Repl/ P.Kra. 64 / Urja - 3</t>
  </si>
  <si>
    <t>Nidhivi - 2011/ Parli/ P.Kra. 58(7) / Urja - 3</t>
  </si>
  <si>
    <t>Nidhivi - 2013/P.Kra. 90(3)/ Urja - 3</t>
  </si>
  <si>
    <t>30.03.2014</t>
  </si>
  <si>
    <t>PuRaMa-2017/Pra.Kra.156(1)/Urja-3</t>
  </si>
  <si>
    <t>31.03.2018</t>
  </si>
  <si>
    <t>NiDhiVi-2019/Pra.Kra.4/Urja-3</t>
  </si>
  <si>
    <t>01.02.2019</t>
  </si>
  <si>
    <t>NiDhiVi-2019/Pra.Kra.4(1)/Urja-3</t>
  </si>
  <si>
    <t>27.03.2019</t>
  </si>
  <si>
    <t>NiDhiVi-2019/Pra.Kra.82(BSL)/Urja-3</t>
  </si>
  <si>
    <t>09.10.2019</t>
  </si>
  <si>
    <t>NiDhiVi-2021/Pra.Kra.63/Urja-4</t>
  </si>
  <si>
    <t>08.02.2021</t>
  </si>
  <si>
    <t>NiDhiVi-2021/Pra.Kra.13/Urja-4</t>
  </si>
  <si>
    <t>26.03.2021</t>
  </si>
  <si>
    <t>SauRaPra-2021/Pra.Kra.157(BSL)/Urja-7</t>
  </si>
  <si>
    <t>29.11.2021</t>
  </si>
  <si>
    <t>04.03.2022</t>
  </si>
  <si>
    <t>31.03.2022</t>
  </si>
  <si>
    <t>2010-11</t>
  </si>
  <si>
    <t>2011-12</t>
  </si>
  <si>
    <t>2013-14</t>
  </si>
  <si>
    <t>2017-18</t>
  </si>
  <si>
    <t>2018-19</t>
  </si>
  <si>
    <t>2019-20</t>
  </si>
  <si>
    <t>2020-21</t>
  </si>
  <si>
    <t>2021-22</t>
  </si>
  <si>
    <t>14.03.2011</t>
  </si>
  <si>
    <t>16.08.2011</t>
  </si>
  <si>
    <t>30.03.2012</t>
  </si>
  <si>
    <t>GoM Equity infusion for Bhusawal 1x660MW Repl Proj</t>
  </si>
  <si>
    <t>14.09.2022</t>
  </si>
  <si>
    <t>2022-23</t>
  </si>
  <si>
    <t>BiYuDi-2021/Pra.Kra. 157(Bhusawal)/Urja-7</t>
  </si>
  <si>
    <t>31.03.2023</t>
  </si>
  <si>
    <t>३१.०३.२०२३  अखेर एकूण भागभांडवल</t>
  </si>
  <si>
    <t xml:space="preserve">Equity Approved </t>
  </si>
  <si>
    <t xml:space="preserve">Project     Cost </t>
  </si>
  <si>
    <t>Equity by Adjustment (B)</t>
  </si>
  <si>
    <t>Total Equity received till date (A+B)</t>
  </si>
  <si>
    <t>Equity received  in Cash (A)</t>
  </si>
  <si>
    <t xml:space="preserve">GoM Approved Cost </t>
  </si>
  <si>
    <t xml:space="preserve">Equity approved </t>
  </si>
  <si>
    <t xml:space="preserve">Sr. No . </t>
  </si>
  <si>
    <t>Balance (2-5)</t>
  </si>
  <si>
    <t xml:space="preserve">Revised Updated cost </t>
  </si>
  <si>
    <t xml:space="preserve">Equity on revised cost </t>
  </si>
  <si>
    <t>Total Equity (2+8)</t>
  </si>
  <si>
    <t xml:space="preserve">Sr No </t>
  </si>
  <si>
    <t>2023-24</t>
  </si>
  <si>
    <t>३० .०९.२०२३  अखेर एकूण भागभांडवल</t>
  </si>
  <si>
    <t>01.09.2023</t>
  </si>
  <si>
    <t>निधिवि -2023/प्र.क. 75(भुसावळ)/ऊजा-3</t>
  </si>
  <si>
    <t>04.02.2012</t>
  </si>
  <si>
    <t>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</si>
</sst>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[$-4000439]0"/>
    <numFmt numFmtId="165" formatCode="0.0000"/>
    <numFmt numFmtId="166" formatCode="_(* #,##0.0000_);_(* \(#,##0.0000\);_(* &quot;-&quot;??_);_(@_)"/>
    <numFmt numFmtId="167" formatCode="_(* #,##0.0000000_);_(* \(#,##0.0000000\);_(* &quot;-&quot;??_);_(@_)"/>
    <numFmt numFmtId="171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66" fontId="5" fillId="0" borderId="0" xfId="1" applyNumberFormat="1" applyFont="1" applyFill="1" applyBorder="1" applyAlignment="1"/>
    <xf numFmtId="165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/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2" applyFont="1" applyBorder="1"/>
    <xf numFmtId="14" fontId="11" fillId="0" borderId="1" xfId="2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2" fontId="13" fillId="0" borderId="1" xfId="0" applyNumberFormat="1" applyFont="1" applyBorder="1" applyAlignment="1">
      <alignment horizontal="right" wrapText="1"/>
    </xf>
    <xf numFmtId="2" fontId="1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/>
    <xf numFmtId="0" fontId="0" fillId="0" borderId="1" xfId="0" applyBorder="1"/>
    <xf numFmtId="0" fontId="12" fillId="0" borderId="1" xfId="0" applyFont="1" applyBorder="1"/>
    <xf numFmtId="16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167" fontId="11" fillId="0" borderId="1" xfId="1" applyNumberFormat="1" applyFont="1" applyFill="1" applyBorder="1" applyAlignment="1"/>
    <xf numFmtId="167" fontId="11" fillId="0" borderId="1" xfId="1" applyNumberFormat="1" applyFont="1" applyFill="1" applyBorder="1"/>
    <xf numFmtId="167" fontId="12" fillId="0" borderId="1" xfId="0" applyNumberFormat="1" applyFont="1" applyBorder="1" applyAlignment="1">
      <alignment horizontal="right"/>
    </xf>
    <xf numFmtId="167" fontId="10" fillId="0" borderId="1" xfId="0" applyNumberFormat="1" applyFont="1" applyBorder="1" applyAlignment="1">
      <alignment horizontal="right"/>
    </xf>
    <xf numFmtId="167" fontId="12" fillId="0" borderId="1" xfId="0" applyNumberFormat="1" applyFont="1" applyBorder="1"/>
    <xf numFmtId="0" fontId="9" fillId="0" borderId="0" xfId="0" applyFont="1" applyAlignment="1">
      <alignment horizontal="center"/>
    </xf>
    <xf numFmtId="171" fontId="0" fillId="0" borderId="0" xfId="0" applyNumberFormat="1"/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7"/>
  <sheetViews>
    <sheetView tabSelected="1" view="pageBreakPreview" topLeftCell="A7" zoomScaleNormal="100" zoomScaleSheetLayoutView="100" workbookViewId="0">
      <selection activeCell="I27" sqref="I27"/>
    </sheetView>
  </sheetViews>
  <sheetFormatPr defaultRowHeight="14.4" x14ac:dyDescent="0.3"/>
  <cols>
    <col min="1" max="1" width="1.6640625" customWidth="1"/>
    <col min="2" max="2" width="1.109375" customWidth="1"/>
    <col min="3" max="3" width="5.6640625" customWidth="1"/>
    <col min="4" max="4" width="51.44140625" bestFit="1" customWidth="1"/>
    <col min="5" max="5" width="17.88671875" customWidth="1"/>
    <col min="6" max="6" width="15" customWidth="1"/>
    <col min="7" max="7" width="18.33203125" bestFit="1" customWidth="1"/>
    <col min="8" max="8" width="9.6640625" customWidth="1"/>
    <col min="9" max="9" width="11" customWidth="1"/>
    <col min="10" max="10" width="10.109375" customWidth="1"/>
  </cols>
  <sheetData>
    <row r="2" spans="1:9" x14ac:dyDescent="0.3">
      <c r="A2" t="s">
        <v>58</v>
      </c>
    </row>
    <row r="3" spans="1:9" ht="23.4" x14ac:dyDescent="0.45">
      <c r="C3" s="34" t="s">
        <v>36</v>
      </c>
      <c r="D3" s="34"/>
      <c r="E3" s="34"/>
      <c r="F3" s="34"/>
      <c r="G3" s="34"/>
      <c r="H3" s="1"/>
    </row>
    <row r="4" spans="1:9" ht="6.75" customHeight="1" x14ac:dyDescent="0.3"/>
    <row r="5" spans="1:9" ht="52.5" customHeight="1" x14ac:dyDescent="0.3">
      <c r="C5" s="5" t="s">
        <v>54</v>
      </c>
      <c r="D5" s="6" t="s">
        <v>0</v>
      </c>
      <c r="E5" s="6" t="s">
        <v>1</v>
      </c>
      <c r="F5" s="6" t="s">
        <v>2</v>
      </c>
      <c r="G5" s="5" t="s">
        <v>3</v>
      </c>
      <c r="H5" s="2"/>
    </row>
    <row r="6" spans="1:9" ht="18" x14ac:dyDescent="0.35">
      <c r="C6" s="7">
        <v>1</v>
      </c>
      <c r="D6" s="8" t="s">
        <v>4</v>
      </c>
      <c r="E6" s="9" t="s">
        <v>33</v>
      </c>
      <c r="F6" s="10" t="s">
        <v>25</v>
      </c>
      <c r="G6" s="29">
        <f>57000000/10000000</f>
        <v>5.7</v>
      </c>
      <c r="H6" s="3"/>
    </row>
    <row r="7" spans="1:9" ht="18" x14ac:dyDescent="0.35">
      <c r="C7" s="7">
        <f t="shared" ref="C7:C22" si="0">C6+1</f>
        <v>2</v>
      </c>
      <c r="D7" s="8" t="s">
        <v>5</v>
      </c>
      <c r="E7" s="9" t="s">
        <v>34</v>
      </c>
      <c r="F7" s="10" t="s">
        <v>26</v>
      </c>
      <c r="G7" s="29">
        <f>600000/10000000</f>
        <v>0.06</v>
      </c>
      <c r="H7" s="3"/>
    </row>
    <row r="8" spans="1:9" ht="18" x14ac:dyDescent="0.35">
      <c r="C8" s="7">
        <f t="shared" si="0"/>
        <v>3</v>
      </c>
      <c r="D8" s="8" t="s">
        <v>6</v>
      </c>
      <c r="E8" s="9" t="s">
        <v>59</v>
      </c>
      <c r="F8" s="10" t="s">
        <v>26</v>
      </c>
      <c r="G8" s="29">
        <f>80000/10000000</f>
        <v>8.0000000000000002E-3</v>
      </c>
      <c r="H8" s="3"/>
    </row>
    <row r="9" spans="1:9" ht="18" x14ac:dyDescent="0.35">
      <c r="C9" s="7">
        <f t="shared" si="0"/>
        <v>4</v>
      </c>
      <c r="D9" s="8" t="s">
        <v>6</v>
      </c>
      <c r="E9" s="10" t="s">
        <v>35</v>
      </c>
      <c r="F9" s="10" t="s">
        <v>26</v>
      </c>
      <c r="G9" s="29">
        <f>2300000/10000000</f>
        <v>0.23</v>
      </c>
      <c r="H9" s="3"/>
    </row>
    <row r="10" spans="1:9" ht="18" x14ac:dyDescent="0.35">
      <c r="C10" s="7">
        <f t="shared" si="0"/>
        <v>5</v>
      </c>
      <c r="D10" s="11" t="s">
        <v>7</v>
      </c>
      <c r="E10" s="12" t="s">
        <v>8</v>
      </c>
      <c r="F10" s="10" t="s">
        <v>27</v>
      </c>
      <c r="G10" s="29">
        <f>3520000/10000000</f>
        <v>0.35199999999999998</v>
      </c>
      <c r="H10" s="3"/>
    </row>
    <row r="11" spans="1:9" ht="18" x14ac:dyDescent="0.35">
      <c r="C11" s="7">
        <f t="shared" si="0"/>
        <v>6</v>
      </c>
      <c r="D11" s="8" t="s">
        <v>9</v>
      </c>
      <c r="E11" s="10" t="s">
        <v>10</v>
      </c>
      <c r="F11" s="10" t="s">
        <v>28</v>
      </c>
      <c r="G11" s="30">
        <f>370001000/10000000</f>
        <v>37.000100000000003</v>
      </c>
      <c r="H11" s="10" t="s">
        <v>28</v>
      </c>
      <c r="I11" s="35">
        <f>SUM(G6:G11)</f>
        <v>43.350100000000005</v>
      </c>
    </row>
    <row r="12" spans="1:9" ht="18" x14ac:dyDescent="0.35">
      <c r="C12" s="7">
        <f t="shared" si="0"/>
        <v>7</v>
      </c>
      <c r="D12" s="8" t="s">
        <v>11</v>
      </c>
      <c r="E12" s="10" t="s">
        <v>12</v>
      </c>
      <c r="F12" s="10" t="s">
        <v>29</v>
      </c>
      <c r="G12" s="29">
        <f>302400000/10000000</f>
        <v>30.24</v>
      </c>
      <c r="H12" s="10" t="s">
        <v>29</v>
      </c>
      <c r="I12" s="35">
        <f>SUM(G12:G13)</f>
        <v>43.2</v>
      </c>
    </row>
    <row r="13" spans="1:9" ht="18" x14ac:dyDescent="0.35">
      <c r="C13" s="7">
        <f t="shared" si="0"/>
        <v>8</v>
      </c>
      <c r="D13" s="8" t="s">
        <v>13</v>
      </c>
      <c r="E13" s="10" t="s">
        <v>14</v>
      </c>
      <c r="F13" s="10" t="s">
        <v>29</v>
      </c>
      <c r="G13" s="29">
        <f>129600000/10000000</f>
        <v>12.96</v>
      </c>
      <c r="H13" s="10" t="s">
        <v>30</v>
      </c>
      <c r="I13" s="35">
        <f>SUM(G14:G15)</f>
        <v>32.049999999999997</v>
      </c>
    </row>
    <row r="14" spans="1:9" ht="18" x14ac:dyDescent="0.35">
      <c r="C14" s="7">
        <f t="shared" si="0"/>
        <v>9</v>
      </c>
      <c r="D14" s="11" t="s">
        <v>15</v>
      </c>
      <c r="E14" s="10" t="s">
        <v>16</v>
      </c>
      <c r="F14" s="10" t="s">
        <v>30</v>
      </c>
      <c r="G14" s="29">
        <v>0</v>
      </c>
      <c r="H14" s="10" t="s">
        <v>31</v>
      </c>
      <c r="I14" s="35">
        <f>SUM(G16:G17)</f>
        <v>42.5</v>
      </c>
    </row>
    <row r="15" spans="1:9" ht="18" x14ac:dyDescent="0.35">
      <c r="C15" s="7">
        <f t="shared" si="0"/>
        <v>10</v>
      </c>
      <c r="D15" s="8" t="s">
        <v>13</v>
      </c>
      <c r="E15" s="10" t="s">
        <v>60</v>
      </c>
      <c r="F15" s="10" t="s">
        <v>30</v>
      </c>
      <c r="G15" s="29">
        <f>320500000/10000000</f>
        <v>32.049999999999997</v>
      </c>
      <c r="H15" s="10" t="s">
        <v>32</v>
      </c>
      <c r="I15" s="35">
        <f>SUM(G18:G20)</f>
        <v>500</v>
      </c>
    </row>
    <row r="16" spans="1:9" ht="18" x14ac:dyDescent="0.35">
      <c r="C16" s="7">
        <f t="shared" si="0"/>
        <v>11</v>
      </c>
      <c r="D16" s="8" t="s">
        <v>17</v>
      </c>
      <c r="E16" s="10" t="s">
        <v>18</v>
      </c>
      <c r="F16" s="10" t="s">
        <v>31</v>
      </c>
      <c r="G16" s="29">
        <f>200000000/10000000</f>
        <v>20</v>
      </c>
      <c r="H16" s="10" t="s">
        <v>38</v>
      </c>
      <c r="I16" s="35">
        <f>SUM(G21:G22)</f>
        <v>91.141000000000005</v>
      </c>
    </row>
    <row r="17" spans="3:9" ht="18" x14ac:dyDescent="0.35">
      <c r="C17" s="7">
        <f t="shared" si="0"/>
        <v>12</v>
      </c>
      <c r="D17" s="8" t="s">
        <v>19</v>
      </c>
      <c r="E17" s="10" t="s">
        <v>20</v>
      </c>
      <c r="F17" s="10" t="s">
        <v>31</v>
      </c>
      <c r="G17" s="29">
        <f>225000000/10000000</f>
        <v>22.5</v>
      </c>
      <c r="H17" s="28" t="s">
        <v>55</v>
      </c>
      <c r="I17" s="35">
        <f>SUM(G24:G25)</f>
        <v>105.75999999999999</v>
      </c>
    </row>
    <row r="18" spans="3:9" ht="18" x14ac:dyDescent="0.35">
      <c r="C18" s="7">
        <f t="shared" si="0"/>
        <v>13</v>
      </c>
      <c r="D18" s="11" t="s">
        <v>21</v>
      </c>
      <c r="E18" s="10" t="s">
        <v>22</v>
      </c>
      <c r="F18" s="10" t="s">
        <v>32</v>
      </c>
      <c r="G18" s="29">
        <f>2592500000/10000000</f>
        <v>259.25</v>
      </c>
      <c r="H18" s="3"/>
    </row>
    <row r="19" spans="3:9" ht="18" x14ac:dyDescent="0.35">
      <c r="C19" s="7">
        <f t="shared" si="0"/>
        <v>14</v>
      </c>
      <c r="D19" s="8" t="s">
        <v>21</v>
      </c>
      <c r="E19" s="10" t="s">
        <v>23</v>
      </c>
      <c r="F19" s="10" t="s">
        <v>32</v>
      </c>
      <c r="G19" s="29">
        <f>1012800000/10000000</f>
        <v>101.28</v>
      </c>
      <c r="H19" s="3"/>
    </row>
    <row r="20" spans="3:9" ht="18" x14ac:dyDescent="0.35">
      <c r="C20" s="7">
        <f t="shared" si="0"/>
        <v>15</v>
      </c>
      <c r="D20" s="8" t="s">
        <v>21</v>
      </c>
      <c r="E20" s="10" t="s">
        <v>24</v>
      </c>
      <c r="F20" s="10" t="s">
        <v>32</v>
      </c>
      <c r="G20" s="29">
        <f>1394700000/10000000</f>
        <v>139.47</v>
      </c>
    </row>
    <row r="21" spans="3:9" ht="18" x14ac:dyDescent="0.35">
      <c r="C21" s="7">
        <f t="shared" si="0"/>
        <v>16</v>
      </c>
      <c r="D21" s="8" t="s">
        <v>15</v>
      </c>
      <c r="E21" s="10" t="s">
        <v>37</v>
      </c>
      <c r="F21" s="10" t="s">
        <v>38</v>
      </c>
      <c r="G21" s="29">
        <v>31.95</v>
      </c>
      <c r="H21" s="3"/>
    </row>
    <row r="22" spans="3:9" ht="18" x14ac:dyDescent="0.35">
      <c r="C22" s="7">
        <f t="shared" si="0"/>
        <v>17</v>
      </c>
      <c r="D22" s="11" t="s">
        <v>39</v>
      </c>
      <c r="E22" s="28" t="s">
        <v>40</v>
      </c>
      <c r="F22" s="10" t="s">
        <v>38</v>
      </c>
      <c r="G22" s="30">
        <v>59.191000000000003</v>
      </c>
    </row>
    <row r="23" spans="3:9" ht="18" x14ac:dyDescent="0.35">
      <c r="C23" s="26"/>
      <c r="D23" s="27" t="s">
        <v>41</v>
      </c>
      <c r="E23" s="27"/>
      <c r="F23" s="27"/>
      <c r="G23" s="31">
        <f>SUM(G6:G22)</f>
        <v>752.24110000000007</v>
      </c>
      <c r="H23" s="4"/>
    </row>
    <row r="24" spans="3:9" ht="18" x14ac:dyDescent="0.35">
      <c r="C24" s="13">
        <v>18</v>
      </c>
      <c r="D24" s="13" t="s">
        <v>58</v>
      </c>
      <c r="E24" s="28" t="s">
        <v>57</v>
      </c>
      <c r="F24" s="28" t="s">
        <v>55</v>
      </c>
      <c r="G24" s="32">
        <f>537976982/10000000</f>
        <v>53.797698199999999</v>
      </c>
      <c r="H24" s="4"/>
    </row>
    <row r="25" spans="3:9" ht="18" x14ac:dyDescent="0.35">
      <c r="C25" s="13">
        <v>19</v>
      </c>
      <c r="D25" s="13" t="s">
        <v>58</v>
      </c>
      <c r="E25" s="28" t="s">
        <v>57</v>
      </c>
      <c r="F25" s="28" t="s">
        <v>55</v>
      </c>
      <c r="G25" s="32">
        <f>519623018/10000000</f>
        <v>51.962301799999999</v>
      </c>
    </row>
    <row r="26" spans="3:9" ht="18" x14ac:dyDescent="0.35">
      <c r="C26" s="24"/>
      <c r="D26" s="25" t="s">
        <v>56</v>
      </c>
      <c r="E26" s="25"/>
      <c r="F26" s="25"/>
      <c r="G26" s="33">
        <f>G23+G24+G25</f>
        <v>858.00110000000006</v>
      </c>
      <c r="I26" s="35">
        <f>SUM(I11:I17)</f>
        <v>858.00109999999995</v>
      </c>
    </row>
    <row r="28" spans="3:9" ht="36" x14ac:dyDescent="0.3">
      <c r="C28" s="14" t="s">
        <v>49</v>
      </c>
      <c r="D28" s="15" t="s">
        <v>43</v>
      </c>
      <c r="E28" s="14" t="s">
        <v>42</v>
      </c>
    </row>
    <row r="29" spans="3:9" ht="21" x14ac:dyDescent="0.4">
      <c r="C29" s="16">
        <v>1</v>
      </c>
      <c r="D29" s="17" t="s">
        <v>47</v>
      </c>
      <c r="E29" s="18">
        <v>4290</v>
      </c>
    </row>
    <row r="30" spans="3:9" ht="21" x14ac:dyDescent="0.4">
      <c r="C30" s="16">
        <v>2</v>
      </c>
      <c r="D30" s="17" t="s">
        <v>48</v>
      </c>
      <c r="E30" s="19">
        <v>858</v>
      </c>
    </row>
    <row r="31" spans="3:9" ht="21" x14ac:dyDescent="0.4">
      <c r="C31" s="16">
        <v>3</v>
      </c>
      <c r="D31" s="20" t="s">
        <v>46</v>
      </c>
      <c r="E31" s="21">
        <v>86.55</v>
      </c>
    </row>
    <row r="32" spans="3:9" ht="21" x14ac:dyDescent="0.4">
      <c r="C32" s="16">
        <v>4</v>
      </c>
      <c r="D32" s="20" t="s">
        <v>44</v>
      </c>
      <c r="E32" s="21">
        <f>E33-E31</f>
        <v>665.69110000000012</v>
      </c>
    </row>
    <row r="33" spans="3:10" ht="21" x14ac:dyDescent="0.4">
      <c r="C33" s="16">
        <v>5</v>
      </c>
      <c r="D33" s="17" t="s">
        <v>45</v>
      </c>
      <c r="E33" s="19">
        <f>G23</f>
        <v>752.24110000000007</v>
      </c>
    </row>
    <row r="34" spans="3:10" ht="21" x14ac:dyDescent="0.4">
      <c r="C34" s="16">
        <v>6</v>
      </c>
      <c r="D34" s="22" t="s">
        <v>50</v>
      </c>
      <c r="E34" s="19">
        <f>E30-E33</f>
        <v>105.75889999999993</v>
      </c>
    </row>
    <row r="35" spans="3:10" ht="21" x14ac:dyDescent="0.4">
      <c r="C35" s="16">
        <v>7</v>
      </c>
      <c r="D35" s="17" t="s">
        <v>51</v>
      </c>
      <c r="E35" s="21">
        <v>6350.99</v>
      </c>
    </row>
    <row r="36" spans="3:10" ht="21" x14ac:dyDescent="0.4">
      <c r="C36" s="16">
        <v>8</v>
      </c>
      <c r="D36" s="20" t="s">
        <v>52</v>
      </c>
      <c r="E36" s="23">
        <v>412</v>
      </c>
      <c r="J36">
        <f>E35-E29</f>
        <v>2060.9899999999998</v>
      </c>
    </row>
    <row r="37" spans="3:10" ht="21" x14ac:dyDescent="0.4">
      <c r="C37" s="16">
        <v>9</v>
      </c>
      <c r="D37" s="17" t="s">
        <v>53</v>
      </c>
      <c r="E37" s="23">
        <f>E30+E36</f>
        <v>1270</v>
      </c>
      <c r="J37">
        <f>J36*20%</f>
        <v>412.19799999999998</v>
      </c>
    </row>
  </sheetData>
  <mergeCells count="1">
    <mergeCell ref="C3:G3"/>
  </mergeCells>
  <pageMargins left="0.7" right="0.7" top="0.75" bottom="0.75" header="0.3" footer="0.3"/>
  <pageSetup scale="7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Shriram Sangle</dc:creator>
  <cp:lastModifiedBy>Head Office82</cp:lastModifiedBy>
  <cp:lastPrinted>2023-11-07T06:03:30Z</cp:lastPrinted>
  <dcterms:created xsi:type="dcterms:W3CDTF">2022-05-30T10:49:46Z</dcterms:created>
  <dcterms:modified xsi:type="dcterms:W3CDTF">2025-12-10T11:19:20Z</dcterms:modified>
</cp:coreProperties>
</file>